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5780" activeTab="1"/>
  </bookViews>
  <sheets>
    <sheet name="Rekapitulace stavby" sheetId="1" r:id="rId1"/>
    <sheet name="D.1.4.1 - Silnoproudá ele..." sheetId="2" r:id="rId2"/>
  </sheets>
  <definedNames>
    <definedName name="_xlnm._FilterDatabase" localSheetId="1" hidden="1">'D.1.4.1 - Silnoproudá ele...'!$C$129:$K$313</definedName>
    <definedName name="_xlnm.Print_Titles" localSheetId="1">'D.1.4.1 - Silnoproudá ele...'!$129:$129</definedName>
    <definedName name="_xlnm.Print_Titles" localSheetId="0">'Rekapitulace stavby'!$92:$92</definedName>
    <definedName name="_xlnm.Print_Area" localSheetId="1">'D.1.4.1 - Silnoproudá ele...'!$C$4:$J$76,'D.1.4.1 - Silnoproudá ele...'!$C$82:$J$111,'D.1.4.1 - Silnoproudá ele...'!$C$117:$J$313</definedName>
    <definedName name="_xlnm.Print_Area" localSheetId="0">'Rekapitulace stavby'!$D$4:$AO$76,'Rekapitulace stavby'!$C$82:$AQ$96</definedName>
  </definedNames>
  <calcPr calcId="101716" fullCalcOnLoad="1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313" i="2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85"/>
  <c r="L90" i="1"/>
  <c r="AM90"/>
  <c r="AM89"/>
  <c r="L89"/>
  <c r="AM87"/>
  <c r="L87"/>
  <c r="L85"/>
  <c r="L84"/>
  <c r="J251" i="2"/>
  <c r="BK247"/>
  <c r="J243"/>
  <c r="BK238"/>
  <c r="BK236"/>
  <c r="BK230"/>
  <c r="J227"/>
  <c r="BK223"/>
  <c r="BK218"/>
  <c r="J211"/>
  <c r="BK207"/>
  <c r="J203"/>
  <c r="J199"/>
  <c r="BK195"/>
  <c r="BK192"/>
  <c r="J188"/>
  <c r="J184"/>
  <c r="J180"/>
  <c r="J176"/>
  <c r="J172"/>
  <c r="J169"/>
  <c r="J158"/>
  <c r="J153"/>
  <c r="J150"/>
  <c r="J147"/>
  <c r="BK142"/>
  <c r="J302"/>
  <c r="J298"/>
  <c r="J293"/>
  <c r="J288"/>
  <c r="J285"/>
  <c r="BK283"/>
  <c r="BK281"/>
  <c r="BK278"/>
  <c r="J276"/>
  <c r="BK273"/>
  <c r="BK271"/>
  <c r="J270"/>
  <c r="J261"/>
  <c r="BK256"/>
  <c r="J252"/>
  <c r="J248"/>
  <c r="BK244"/>
  <c r="BK241"/>
  <c r="BK234"/>
  <c r="J229"/>
  <c r="BK226"/>
  <c r="BK222"/>
  <c r="J218"/>
  <c r="J214"/>
  <c r="J210"/>
  <c r="J206"/>
  <c r="BK203"/>
  <c r="J200"/>
  <c r="J197"/>
  <c r="BK193"/>
  <c r="BK189"/>
  <c r="J186"/>
  <c r="J182"/>
  <c r="J177"/>
  <c r="J173"/>
  <c r="BK169"/>
  <c r="BK163"/>
  <c r="J155"/>
  <c r="BK150"/>
  <c r="J145"/>
  <c r="J141"/>
  <c r="BK135"/>
  <c r="AS94" i="1"/>
  <c r="J313" i="2"/>
  <c r="BK312"/>
  <c r="BK311"/>
  <c r="BK310"/>
  <c r="BK307"/>
  <c r="BK306"/>
  <c r="BK303"/>
  <c r="BK300"/>
  <c r="J297"/>
  <c r="BK293"/>
  <c r="BK289"/>
  <c r="BK267"/>
  <c r="BK266"/>
  <c r="J265"/>
  <c r="J264"/>
  <c r="BK262"/>
  <c r="BK259"/>
  <c r="J254"/>
  <c r="J250"/>
  <c r="J245"/>
  <c r="J241"/>
  <c r="BK237"/>
  <c r="BK233"/>
  <c r="BK229"/>
  <c r="BK225"/>
  <c r="J220"/>
  <c r="J216"/>
  <c r="BK213"/>
  <c r="J209"/>
  <c r="BK205"/>
  <c r="J201"/>
  <c r="BK197"/>
  <c r="J193"/>
  <c r="J190"/>
  <c r="BK187"/>
  <c r="J183"/>
  <c r="J179"/>
  <c r="BK175"/>
  <c r="J171"/>
  <c r="J159"/>
  <c r="BK154"/>
  <c r="J151"/>
  <c r="J143"/>
  <c r="J139"/>
  <c r="J134"/>
  <c r="J308"/>
  <c r="J300"/>
  <c r="J296"/>
  <c r="BK291"/>
  <c r="BK288"/>
  <c r="BK285"/>
  <c r="BK282"/>
  <c r="BK279"/>
  <c r="BK277"/>
  <c r="BK274"/>
  <c r="BK272"/>
  <c r="BK270"/>
  <c r="J269"/>
  <c r="BK260"/>
  <c r="BK255"/>
  <c r="BK251"/>
  <c r="J247"/>
  <c r="BK243"/>
  <c r="BK239"/>
  <c r="J236"/>
  <c r="J232"/>
  <c r="BK224"/>
  <c r="BK220"/>
  <c r="J215"/>
  <c r="BK211"/>
  <c r="BK208"/>
  <c r="BK201"/>
  <c r="BK196"/>
  <c r="J192"/>
  <c r="J187"/>
  <c r="BK183"/>
  <c r="BK179"/>
  <c r="BK176"/>
  <c r="BK172"/>
  <c r="J168"/>
  <c r="J161"/>
  <c r="BK158"/>
  <c r="J152"/>
  <c r="J148"/>
  <c r="BK143"/>
  <c r="BK139"/>
  <c r="BK133"/>
  <c r="BK313"/>
  <c r="J312"/>
  <c r="J311"/>
  <c r="J310"/>
  <c r="J309"/>
  <c r="J307"/>
  <c r="BK304"/>
  <c r="BK302"/>
  <c r="BK298"/>
  <c r="BK296"/>
  <c r="BK292"/>
  <c r="J291"/>
  <c r="BK268"/>
  <c r="J266"/>
  <c r="BK264"/>
  <c r="J263"/>
  <c r="J260"/>
  <c r="J256"/>
  <c r="J253"/>
  <c r="BK249"/>
  <c r="BK246"/>
  <c r="J242"/>
  <c r="J239"/>
  <c r="BK235"/>
  <c r="BK232"/>
  <c r="BK228"/>
  <c r="J224"/>
  <c r="J221"/>
  <c r="J219"/>
  <c r="BK215"/>
  <c r="BK212"/>
  <c r="J208"/>
  <c r="J204"/>
  <c r="BK200"/>
  <c r="J196"/>
  <c r="BK191"/>
  <c r="J185"/>
  <c r="BK181"/>
  <c r="BK177"/>
  <c r="BK173"/>
  <c r="J170"/>
  <c r="J167"/>
  <c r="BK160"/>
  <c r="BK157"/>
  <c r="BK152"/>
  <c r="BK149"/>
  <c r="BK145"/>
  <c r="BK141"/>
  <c r="J138"/>
  <c r="J133"/>
  <c r="J303"/>
  <c r="J299"/>
  <c r="BK294"/>
  <c r="J290"/>
  <c r="BK287"/>
  <c r="BK284"/>
  <c r="J283"/>
  <c r="J281"/>
  <c r="J278"/>
  <c r="BK276"/>
  <c r="J275"/>
  <c r="J273"/>
  <c r="J271"/>
  <c r="BK269"/>
  <c r="BK257"/>
  <c r="BK253"/>
  <c r="J249"/>
  <c r="BK245"/>
  <c r="J240"/>
  <c r="J237"/>
  <c r="J233"/>
  <c r="J230"/>
  <c r="BK227"/>
  <c r="J223"/>
  <c r="BK219"/>
  <c r="BK216"/>
  <c r="J212"/>
  <c r="BK209"/>
  <c r="J205"/>
  <c r="BK202"/>
  <c r="J198"/>
  <c r="BK194"/>
  <c r="BK190"/>
  <c r="BK185"/>
  <c r="BK180"/>
  <c r="BK178"/>
  <c r="J174"/>
  <c r="BK170"/>
  <c r="BK164"/>
  <c r="BK159"/>
  <c r="J154"/>
  <c r="BK151"/>
  <c r="BK147"/>
  <c r="J142"/>
  <c r="BK138"/>
  <c r="BK309"/>
  <c r="J306"/>
  <c r="J304"/>
  <c r="BK301"/>
  <c r="BK299"/>
  <c r="J294"/>
  <c r="BK290"/>
  <c r="J268"/>
  <c r="J267"/>
  <c r="BK265"/>
  <c r="BK263"/>
  <c r="BK261"/>
  <c r="J257"/>
  <c r="J255"/>
  <c r="BK252"/>
  <c r="BK248"/>
  <c r="J244"/>
  <c r="BK240"/>
  <c r="J234"/>
  <c r="BK231"/>
  <c r="J226"/>
  <c r="J222"/>
  <c r="BK217"/>
  <c r="BK214"/>
  <c r="BK210"/>
  <c r="BK206"/>
  <c r="J202"/>
  <c r="BK198"/>
  <c r="J194"/>
  <c r="J189"/>
  <c r="BK186"/>
  <c r="BK182"/>
  <c r="J178"/>
  <c r="BK174"/>
  <c r="BK168"/>
  <c r="BK161"/>
  <c r="BK155"/>
  <c r="BK148"/>
  <c r="J144"/>
  <c r="J140"/>
  <c r="J135"/>
  <c r="BK308"/>
  <c r="J301"/>
  <c r="BK297"/>
  <c r="J292"/>
  <c r="J289"/>
  <c r="J287"/>
  <c r="J284"/>
  <c r="J282"/>
  <c r="J279"/>
  <c r="J277"/>
  <c r="BK275"/>
  <c r="J274"/>
  <c r="J272"/>
  <c r="J262"/>
  <c r="J259"/>
  <c r="BK254"/>
  <c r="BK250"/>
  <c r="J246"/>
  <c r="BK242"/>
  <c r="J238"/>
  <c r="J235"/>
  <c r="J231"/>
  <c r="J228"/>
  <c r="J225"/>
  <c r="BK221"/>
  <c r="J217"/>
  <c r="J213"/>
  <c r="J207"/>
  <c r="BK204"/>
  <c r="BK199"/>
  <c r="J195"/>
  <c r="J191"/>
  <c r="BK188"/>
  <c r="BK184"/>
  <c r="J181"/>
  <c r="J175"/>
  <c r="BK171"/>
  <c r="BK167"/>
  <c r="J160"/>
  <c r="J157"/>
  <c r="BK153"/>
  <c r="J149"/>
  <c r="BK144"/>
  <c r="BK140"/>
  <c r="BK134"/>
  <c r="P132"/>
  <c r="P131"/>
  <c r="P137"/>
  <c r="T137"/>
  <c r="R146"/>
  <c r="R156"/>
  <c r="BK137"/>
  <c r="J137"/>
  <c r="J100"/>
  <c r="BK166"/>
  <c r="P166"/>
  <c r="BK258"/>
  <c r="J258"/>
  <c r="J106"/>
  <c r="R258"/>
  <c r="P280"/>
  <c r="BK286"/>
  <c r="J286"/>
  <c r="J108"/>
  <c r="BK295"/>
  <c r="J295"/>
  <c r="J109"/>
  <c r="BK132"/>
  <c r="J132"/>
  <c r="J98"/>
  <c r="T132"/>
  <c r="T131"/>
  <c r="BK146"/>
  <c r="J146"/>
  <c r="J101"/>
  <c r="P146"/>
  <c r="BK156"/>
  <c r="J156"/>
  <c r="J102"/>
  <c r="BK162"/>
  <c r="R162"/>
  <c r="R166"/>
  <c r="R280"/>
  <c r="R286"/>
  <c r="R295"/>
  <c r="R305"/>
  <c r="R165"/>
  <c r="P258"/>
  <c r="BK280"/>
  <c r="J280"/>
  <c r="J107"/>
  <c r="P295"/>
  <c r="BK305"/>
  <c r="J305"/>
  <c r="J110"/>
  <c r="R132"/>
  <c r="R131"/>
  <c r="R137"/>
  <c r="R136"/>
  <c r="T146"/>
  <c r="P156"/>
  <c r="T156"/>
  <c r="P162"/>
  <c r="T162"/>
  <c r="T166"/>
  <c r="T258"/>
  <c r="T280"/>
  <c r="T286"/>
  <c r="T295"/>
  <c r="T305"/>
  <c r="T165"/>
  <c r="P286"/>
  <c r="P305"/>
  <c r="BE313"/>
  <c r="J89"/>
  <c r="F92"/>
  <c r="E120"/>
  <c r="BE133"/>
  <c r="BE134"/>
  <c r="BE135"/>
  <c r="BE138"/>
  <c r="BE139"/>
  <c r="BE140"/>
  <c r="BE142"/>
  <c r="BE143"/>
  <c r="BE144"/>
  <c r="BE147"/>
  <c r="BE149"/>
  <c r="BE150"/>
  <c r="BE155"/>
  <c r="BE157"/>
  <c r="BE158"/>
  <c r="BE159"/>
  <c r="BE161"/>
  <c r="BE164"/>
  <c r="BE169"/>
  <c r="BE170"/>
  <c r="BE171"/>
  <c r="BE172"/>
  <c r="BE176"/>
  <c r="BE177"/>
  <c r="BE178"/>
  <c r="BE179"/>
  <c r="BE180"/>
  <c r="BE182"/>
  <c r="BE183"/>
  <c r="BE184"/>
  <c r="BE188"/>
  <c r="BE189"/>
  <c r="BE190"/>
  <c r="BE193"/>
  <c r="BE196"/>
  <c r="BE198"/>
  <c r="BE200"/>
  <c r="BE201"/>
  <c r="BE205"/>
  <c r="BE206"/>
  <c r="BE207"/>
  <c r="BE208"/>
  <c r="BE209"/>
  <c r="BE211"/>
  <c r="BE218"/>
  <c r="BE220"/>
  <c r="BE222"/>
  <c r="BE226"/>
  <c r="BE227"/>
  <c r="BE232"/>
  <c r="BE233"/>
  <c r="BE236"/>
  <c r="BE238"/>
  <c r="BE240"/>
  <c r="BE241"/>
  <c r="BE243"/>
  <c r="BE244"/>
  <c r="BE250"/>
  <c r="BE252"/>
  <c r="BE254"/>
  <c r="BE255"/>
  <c r="BE256"/>
  <c r="BE257"/>
  <c r="BE261"/>
  <c r="BE268"/>
  <c r="BE269"/>
  <c r="BE270"/>
  <c r="BE271"/>
  <c r="BE272"/>
  <c r="BE273"/>
  <c r="BE274"/>
  <c r="BE275"/>
  <c r="BE276"/>
  <c r="BE277"/>
  <c r="BE278"/>
  <c r="BE279"/>
  <c r="BE281"/>
  <c r="BE282"/>
  <c r="BE283"/>
  <c r="BE284"/>
  <c r="BE285"/>
  <c r="BE287"/>
  <c r="BE290"/>
  <c r="BE293"/>
  <c r="BE294"/>
  <c r="BE296"/>
  <c r="BE297"/>
  <c r="BE299"/>
  <c r="BE141"/>
  <c r="BE145"/>
  <c r="BE148"/>
  <c r="BE151"/>
  <c r="BE152"/>
  <c r="BE153"/>
  <c r="BE154"/>
  <c r="BE160"/>
  <c r="BE163"/>
  <c r="BE167"/>
  <c r="BE168"/>
  <c r="BE173"/>
  <c r="BE174"/>
  <c r="BE175"/>
  <c r="BE181"/>
  <c r="BE185"/>
  <c r="BE186"/>
  <c r="BE187"/>
  <c r="BE191"/>
  <c r="BE192"/>
  <c r="BE194"/>
  <c r="BE195"/>
  <c r="BE197"/>
  <c r="BE199"/>
  <c r="BE202"/>
  <c r="BE203"/>
  <c r="BE204"/>
  <c r="BE210"/>
  <c r="BE212"/>
  <c r="BE213"/>
  <c r="BE214"/>
  <c r="BE215"/>
  <c r="BE216"/>
  <c r="BE217"/>
  <c r="BE219"/>
  <c r="BE221"/>
  <c r="BE223"/>
  <c r="BE224"/>
  <c r="BE225"/>
  <c r="BE228"/>
  <c r="BE229"/>
  <c r="BE230"/>
  <c r="BE231"/>
  <c r="BE234"/>
  <c r="BE235"/>
  <c r="BE237"/>
  <c r="BE239"/>
  <c r="BE242"/>
  <c r="BE245"/>
  <c r="BE246"/>
  <c r="BE247"/>
  <c r="BE248"/>
  <c r="BE249"/>
  <c r="BE251"/>
  <c r="BE253"/>
  <c r="BE259"/>
  <c r="BE260"/>
  <c r="BE262"/>
  <c r="BE263"/>
  <c r="BE264"/>
  <c r="BE265"/>
  <c r="BE266"/>
  <c r="BE267"/>
  <c r="BE288"/>
  <c r="BE289"/>
  <c r="BE291"/>
  <c r="BE292"/>
  <c r="BE298"/>
  <c r="BE300"/>
  <c r="BE301"/>
  <c r="BE302"/>
  <c r="BE303"/>
  <c r="BE304"/>
  <c r="BE306"/>
  <c r="BE307"/>
  <c r="BE308"/>
  <c r="BE309"/>
  <c r="BE310"/>
  <c r="BE311"/>
  <c r="BE312"/>
  <c r="F36"/>
  <c r="BC95" i="1"/>
  <c r="BC94"/>
  <c r="W32"/>
  <c r="F35" i="2"/>
  <c r="BB95" i="1"/>
  <c r="BB94"/>
  <c r="AX94"/>
  <c r="J34" i="2"/>
  <c r="AW95" i="1"/>
  <c r="F37" i="2"/>
  <c r="BD95" i="1"/>
  <c r="BD94"/>
  <c r="W33"/>
  <c r="F34" i="2"/>
  <c r="BA95" i="1"/>
  <c r="BA94"/>
  <c r="AW94"/>
  <c r="AK30"/>
  <c r="R130" i="2"/>
  <c r="BK165"/>
  <c r="J165"/>
  <c r="J104"/>
  <c r="P165"/>
  <c r="T136"/>
  <c r="T130"/>
  <c r="P136"/>
  <c r="P130"/>
  <c r="AU95" i="1"/>
  <c r="BK131" i="2"/>
  <c r="J131"/>
  <c r="J97"/>
  <c r="BK136"/>
  <c r="J136"/>
  <c r="J99"/>
  <c r="J166"/>
  <c r="J105"/>
  <c r="AY94" i="1"/>
  <c r="W30"/>
  <c r="F33" i="2"/>
  <c r="AZ95" i="1"/>
  <c r="AZ94"/>
  <c r="AV94"/>
  <c r="AK29"/>
  <c r="J33" i="2"/>
  <c r="AV95" i="1"/>
  <c r="AT95"/>
  <c r="W31"/>
  <c r="AU94"/>
  <c r="BK130" i="2"/>
  <c r="J130"/>
  <c r="J30"/>
  <c r="AG95" i="1"/>
  <c r="AG94"/>
  <c r="AK26"/>
  <c r="AK35"/>
  <c r="W29"/>
  <c r="AT94"/>
  <c r="J39" i="2"/>
  <c r="J96"/>
  <c r="AN94" i="1"/>
  <c r="AN95"/>
</calcChain>
</file>

<file path=xl/sharedStrings.xml><?xml version="1.0" encoding="utf-8"?>
<sst xmlns="http://schemas.openxmlformats.org/spreadsheetml/2006/main" count="2719" uniqueCount="824">
  <si>
    <t>Export Komplet</t>
  </si>
  <si>
    <t/>
  </si>
  <si>
    <t>2.0</t>
  </si>
  <si>
    <t>False</t>
  </si>
  <si>
    <t>{6f4f8a84-40c8-434d-8fd7-1c725a1774de}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</si>
  <si>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</si>
  <si>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</si>
  <si>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</si>
  <si>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</si>
  <si>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</si>
  <si>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</si>
  <si>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</si>
  <si>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</si>
  <si>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</si>
  <si>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24-07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</si>
  <si>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</si>
  <si>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</si>
  <si>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silnoproudé a slaboproudé elektrotechniky MŠ Galileo, 8.pěšího pluku 821, Frýdek-Místek</t>
  </si>
  <si>
    <t>KSO:</t>
  </si>
  <si>
    <t>CC-CZ:</t>
  </si>
  <si>
    <t>Místo:</t>
  </si>
  <si>
    <t>k.ú. Místek</t>
  </si>
  <si>
    <t>Datum:</t>
  </si>
  <si>
    <t>19. 4. 2024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</si>
  <si>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</si>
  <si>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</si>
  <si>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</si>
  <si>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</si>
  <si>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</si>
  <si>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</si>
  <si>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</si>
  <si>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Zdeněk Hložanka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</si>
  <si>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</si>
  <si>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</si>
  <si>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</si>
  <si>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</si>
  <si>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</si>
  <si>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</si>
  <si>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</si>
  <si>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</si>
  <si>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</si>
  <si>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</si>
  <si>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</si>
  <si>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</si>
  <si>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</si>
  <si>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</si>
  <si>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</si>
  <si>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</si>
  <si>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</si>
  <si>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</si>
  <si>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</si>
  <si>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</si>
  <si>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</si>
  <si>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</si>
  <si>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</si>
  <si>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</si>
  <si>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</si>
  <si>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</si>
  <si>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</si>
  <si>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</si>
  <si>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</si>
  <si>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</si>
  <si>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</si>
  <si>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</si>
  <si>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</si>
  <si>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</si>
  <si>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</si>
  <si>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</si>
  <si>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</si>
  <si>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</si>
  <si>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</si>
  <si>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</si>
  <si>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</si>
  <si>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</si>
  <si>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</si>
  <si>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</si>
  <si>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</si>
  <si>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</si>
  <si>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</si>
  <si>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</si>
  <si>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</si>
  <si>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Silnoproudá elektrotechnika</t>
  </si>
  <si>
    <t>STA</t>
  </si>
  <si>
    <t>1</t>
  </si>
  <si>
    <t>{c000608d-96c2-462d-9fe0-7b16ea108539}</t>
  </si>
  <si>
    <t>2</t>
  </si>
  <si>
    <t>KRYCÍ LIST SOUPISU PRACÍ</t>
  </si>
  <si>
    <t>Objekt:</t>
  </si>
  <si>
    <t>D.1.4.1 - Silnoproudá elektrotechnika</t>
  </si>
  <si>
    <t>k.ú.  Místek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</si>
  <si>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</si>
  <si>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</si>
  <si>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</si>
  <si>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</si>
  <si>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</si>
  <si>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</si>
  <si>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HZS - Hodinová zúčtovací sazba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</si>
  <si>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</si>
  <si>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</si>
  <si>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</si>
  <si>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</si>
  <si>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>PSV - Práce a dodávky PSV</t>
  </si>
  <si>
    <t xml:space="preserve">    741 - Elektroinstalace - silnoproudá elektrotechnika</t>
  </si>
  <si>
    <t xml:space="preserve">    741-a - Rozvaděč HR</t>
  </si>
  <si>
    <t xml:space="preserve">    741-q - Demontáž</t>
  </si>
  <si>
    <t xml:space="preserve">    763 - Konstrukce suché výstavby</t>
  </si>
  <si>
    <t xml:space="preserve">    766 - Konstrukce truhlářské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</si>
  <si>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</si>
  <si>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</si>
  <si>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</si>
  <si>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</si>
  <si>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</si>
  <si>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</si>
  <si>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</si>
  <si>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</si>
  <si>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</si>
  <si>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</si>
  <si>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</si>
  <si>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</si>
  <si>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</si>
  <si>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</si>
  <si>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</si>
  <si>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</si>
  <si>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</si>
  <si>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HZS</t>
  </si>
  <si>
    <t>Hodinová zúčtovací sazba</t>
  </si>
  <si>
    <t>K</t>
  </si>
  <si>
    <t>HZS2231</t>
  </si>
  <si>
    <t>Hodinová zúčtovací sazba elektromontér - koordinace s ostatními profesemi</t>
  </si>
  <si>
    <t>hod</t>
  </si>
  <si>
    <t>4</t>
  </si>
  <si>
    <t>-1097340839</t>
  </si>
  <si>
    <t>HZS4211</t>
  </si>
  <si>
    <t>Hodinová zúčtovací sazba revizní technik</t>
  </si>
  <si>
    <t>1317916666</t>
  </si>
  <si>
    <t>3</t>
  </si>
  <si>
    <t>HZS4232</t>
  </si>
  <si>
    <t>Oprava dokumentace dle skutečného provedení</t>
  </si>
  <si>
    <t>765001192</t>
  </si>
  <si>
    <t>HSV</t>
  </si>
  <si>
    <t>Práce a dodávky HSV</t>
  </si>
  <si>
    <t>6</t>
  </si>
  <si>
    <t>Úpravy povrchů, podlahy a osazování výplní</t>
  </si>
  <si>
    <t>611315101</t>
  </si>
  <si>
    <t>Vápenná hrubá omítka rýh ve stropech š do 150 mm</t>
  </si>
  <si>
    <t>m2</t>
  </si>
  <si>
    <t>-1348150125</t>
  </si>
  <si>
    <t>5</t>
  </si>
  <si>
    <t>611315111</t>
  </si>
  <si>
    <t>Vápenná hladká omítka rýh ve stropech š do 150 mm</t>
  </si>
  <si>
    <t>-2115795240</t>
  </si>
  <si>
    <t>612142001</t>
  </si>
  <si>
    <t>Potažení vnitřních stěn sklovláknitým pletivem vtlačeným do tenkovrstvé hmoty</t>
  </si>
  <si>
    <t>-682662345</t>
  </si>
  <si>
    <t>7</t>
  </si>
  <si>
    <t>612315101</t>
  </si>
  <si>
    <t>Vápenná hrubá omítka rýh ve stěnách š do 150 mm</t>
  </si>
  <si>
    <t>1035476583</t>
  </si>
  <si>
    <t>8</t>
  </si>
  <si>
    <t>612315111</t>
  </si>
  <si>
    <t>Vápenná hladká omítka rýh ve stěnách š do 150 mm</t>
  </si>
  <si>
    <t>1189124098</t>
  </si>
  <si>
    <t>9</t>
  </si>
  <si>
    <t>612315201</t>
  </si>
  <si>
    <t>Vápenná hrubá omítka malých ploch do 0,09 m2 na stěnách</t>
  </si>
  <si>
    <t>kus</t>
  </si>
  <si>
    <t>-379990476</t>
  </si>
  <si>
    <t>10</t>
  </si>
  <si>
    <t>612315211</t>
  </si>
  <si>
    <t>Vápenná hladká omítka malých ploch do 0,09 m2 na stěnách</t>
  </si>
  <si>
    <t>1154649297</t>
  </si>
  <si>
    <t>11</t>
  </si>
  <si>
    <t>612321131</t>
  </si>
  <si>
    <t>Potažení vnitřních stěn vápenocementovým štukem tloušťky do 3 mm</t>
  </si>
  <si>
    <t>-1825117534</t>
  </si>
  <si>
    <t>Ostatní konstrukce a práce-bourání</t>
  </si>
  <si>
    <t>12</t>
  </si>
  <si>
    <t>971052231</t>
  </si>
  <si>
    <t>Vybourání nebo prorážení otvorů v ŽB příčkách a zdech pl do 0,0225 m2 tl do 150 mm</t>
  </si>
  <si>
    <t>343144119</t>
  </si>
  <si>
    <t>13</t>
  </si>
  <si>
    <t>971052251</t>
  </si>
  <si>
    <t>Vybourání nebo prorážení otvorů v ŽB příčkách a zdech pl do 0,0225 m2 tl do 450 mm</t>
  </si>
  <si>
    <t>-1600185610</t>
  </si>
  <si>
    <t>14</t>
  </si>
  <si>
    <t>972054241</t>
  </si>
  <si>
    <t>Vybourání otvorů v ŽB stropech nebo klenbách pl do 0,09 m2 tl do 150 mm</t>
  </si>
  <si>
    <t>-1979747334</t>
  </si>
  <si>
    <t>973046161</t>
  </si>
  <si>
    <t>Vysekání kapes ve zdivu z betonu pro špalíky a krabice do 100x100x50 mm</t>
  </si>
  <si>
    <t>-1908953169</t>
  </si>
  <si>
    <t>16</t>
  </si>
  <si>
    <t>974031121</t>
  </si>
  <si>
    <t>Vysekání rýh ve zdivu cihelném hl do 30 mm š do 30 mm</t>
  </si>
  <si>
    <t>m</t>
  </si>
  <si>
    <t>-304094553</t>
  </si>
  <si>
    <t>17</t>
  </si>
  <si>
    <t>974031122</t>
  </si>
  <si>
    <t>Vysekání rýh ve zdivu cihelném hl do 30 mm š do 70 mm</t>
  </si>
  <si>
    <t>-197512793</t>
  </si>
  <si>
    <t>18</t>
  </si>
  <si>
    <t>974031123</t>
  </si>
  <si>
    <t>Vysekání rýh ve zdivu cihelném hl do 30 mm š do 100 mm</t>
  </si>
  <si>
    <t>-59738812</t>
  </si>
  <si>
    <t>19</t>
  </si>
  <si>
    <t>974031132</t>
  </si>
  <si>
    <t>Vysekání rýh ve zdivu cihelném hl do 50 mm š do 70 mm</t>
  </si>
  <si>
    <t>-1608543712</t>
  </si>
  <si>
    <t>20</t>
  </si>
  <si>
    <t>974082821</t>
  </si>
  <si>
    <t>Vysekání rýh pro vodiče v podhledu kamenných kleneb nebo betonových stropů hl do 30 mm š do 30 mm</t>
  </si>
  <si>
    <t>-570987603</t>
  </si>
  <si>
    <t>997</t>
  </si>
  <si>
    <t>Přesun sutě</t>
  </si>
  <si>
    <t>997013211</t>
  </si>
  <si>
    <t>Vnitrostaveništní doprava suti a vybouraných hmot pro budovy v do 6 m ručně</t>
  </si>
  <si>
    <t>t</t>
  </si>
  <si>
    <t>1102528985</t>
  </si>
  <si>
    <t>22</t>
  </si>
  <si>
    <t>997013501</t>
  </si>
  <si>
    <t>Odvoz suti na skládku a vybouraných hmot nebo meziskládku do 1 km se složením</t>
  </si>
  <si>
    <t>-1473790917</t>
  </si>
  <si>
    <t>23</t>
  </si>
  <si>
    <t>997013509</t>
  </si>
  <si>
    <t>Příplatek k odvozu suti a vybouraných hmot na skládku ZKD 1 km přes 1 km</t>
  </si>
  <si>
    <t>-915435893</t>
  </si>
  <si>
    <t>24</t>
  </si>
  <si>
    <t>997013511</t>
  </si>
  <si>
    <t>Odvoz suti a vybouraných hmot z meziskládky na skládku do 1 km s naložením a se složením</t>
  </si>
  <si>
    <t>-973685893</t>
  </si>
  <si>
    <t>25</t>
  </si>
  <si>
    <t>997013831</t>
  </si>
  <si>
    <t>Poplatek za uložení stavebního směsného odpadu na skládce (skládkovné)</t>
  </si>
  <si>
    <t>1095668196</t>
  </si>
  <si>
    <t>Poznámka</t>
  </si>
  <si>
    <t>26</t>
  </si>
  <si>
    <t>Cenové a technické podmínky ceníku URS jsou na adrese www.cs-urs.cz, cenová úroveň rozpočtu URS 2024</t>
  </si>
  <si>
    <t>64</t>
  </si>
  <si>
    <t>-1229898229</t>
  </si>
  <si>
    <t>27</t>
  </si>
  <si>
    <t>V rozsahu montáže a materiálu položky zahrňte všechny pomocné práce a přidružené drobné materiály k dokončení položky včetně dopravy</t>
  </si>
  <si>
    <t>-172397023</t>
  </si>
  <si>
    <t>PSV</t>
  </si>
  <si>
    <t>Práce a dodávky PSV</t>
  </si>
  <si>
    <t>741</t>
  </si>
  <si>
    <t>Elektroinstalace - silnoproudá elektrotechnika</t>
  </si>
  <si>
    <t>28</t>
  </si>
  <si>
    <t>741110042</t>
  </si>
  <si>
    <t>Montáž trubka plastová ohebná D přes 23 do 35 mm uložená pevně</t>
  </si>
  <si>
    <t>424151404</t>
  </si>
  <si>
    <t>29</t>
  </si>
  <si>
    <t>34571074</t>
  </si>
  <si>
    <t>trubka elektroinstalační ohebná z PVC D 32mm</t>
  </si>
  <si>
    <t>32</t>
  </si>
  <si>
    <t>-1227268424</t>
  </si>
  <si>
    <t>30</t>
  </si>
  <si>
    <t>741112001</t>
  </si>
  <si>
    <t>Montáž krabice zapuštěná plastová kruhová</t>
  </si>
  <si>
    <t>-921660181</t>
  </si>
  <si>
    <t>31</t>
  </si>
  <si>
    <t>345715210</t>
  </si>
  <si>
    <t>krabice univerzální odbočná, včetně svorkovnice, zapuštěná do omítky (např. KU 68/2-1903)</t>
  </si>
  <si>
    <t>1351338440</t>
  </si>
  <si>
    <t>741112002</t>
  </si>
  <si>
    <t>Montáž krabice zapuštěná plastová kruhová pro sádrokartonové příčky</t>
  </si>
  <si>
    <t>2134034116</t>
  </si>
  <si>
    <t>33</t>
  </si>
  <si>
    <t>345715245</t>
  </si>
  <si>
    <t>krabice univerzální odbočná, včetně svorkovnice, do SDK příčky (např. KU 68 LD/2)</t>
  </si>
  <si>
    <t>864283218</t>
  </si>
  <si>
    <t>34</t>
  </si>
  <si>
    <t>741112061</t>
  </si>
  <si>
    <t>Montáž krabice přístrojová zapuštěná plastová kruhová</t>
  </si>
  <si>
    <t>-1443980297</t>
  </si>
  <si>
    <t>35</t>
  </si>
  <si>
    <t>345715110</t>
  </si>
  <si>
    <t>krabice přístrojová instalační (např. KP 68/2)</t>
  </si>
  <si>
    <t>-1016205136</t>
  </si>
  <si>
    <t>36</t>
  </si>
  <si>
    <t>741112062</t>
  </si>
  <si>
    <t>Montáž krabice přístrojová zapuštěná plastová kruhová pro sádrokartonové příčky</t>
  </si>
  <si>
    <t>-1513989755</t>
  </si>
  <si>
    <t>37</t>
  </si>
  <si>
    <t>34571577</t>
  </si>
  <si>
    <t>krabice přístrojová do SDK jednonásobná</t>
  </si>
  <si>
    <t>1142077857</t>
  </si>
  <si>
    <t>38</t>
  </si>
  <si>
    <t>741120501</t>
  </si>
  <si>
    <t>Montáž šňůra Cu lehká a střední do 7 žil uložená volně (CGSG)</t>
  </si>
  <si>
    <t>-701469946</t>
  </si>
  <si>
    <t>39</t>
  </si>
  <si>
    <t>34113407</t>
  </si>
  <si>
    <t>šňůra s Cu jádrem CGSG 3x2,5 mm2</t>
  </si>
  <si>
    <t>-2006594327</t>
  </si>
  <si>
    <t>40</t>
  </si>
  <si>
    <t>741122611</t>
  </si>
  <si>
    <t>Montáž kabel Cu plný kulatý žíla 3x1,5 až 6 mm2 uložený pevně (CYKY)</t>
  </si>
  <si>
    <t>1358370688</t>
  </si>
  <si>
    <t>41</t>
  </si>
  <si>
    <t>341110300</t>
  </si>
  <si>
    <t>kabel silový s Cu jádrem CYKY-J 3x1,5mm2</t>
  </si>
  <si>
    <t>1299989468</t>
  </si>
  <si>
    <t>42</t>
  </si>
  <si>
    <t>341110310</t>
  </si>
  <si>
    <t>kabel silový s Cu jádrem CYKY-O 3x1,5mm2</t>
  </si>
  <si>
    <t>165511985</t>
  </si>
  <si>
    <t>43</t>
  </si>
  <si>
    <t>341110360</t>
  </si>
  <si>
    <t>kabel silový s Cu jádrem CYKY-J 3x2,5mm2</t>
  </si>
  <si>
    <t>-1746902720</t>
  </si>
  <si>
    <t>44</t>
  </si>
  <si>
    <t>741122621</t>
  </si>
  <si>
    <t>Montáž kabel Cu plný kulatý žíla 4x1,5 až 4 mm2 uložený pevně (např. CYKY)</t>
  </si>
  <si>
    <t>-1764459208</t>
  </si>
  <si>
    <t>45</t>
  </si>
  <si>
    <t>34111060</t>
  </si>
  <si>
    <t>kabel silový s Cu jádrem CYKY-O 4x1,5mm2</t>
  </si>
  <si>
    <t>1219498618</t>
  </si>
  <si>
    <t>46</t>
  </si>
  <si>
    <t>741122641</t>
  </si>
  <si>
    <t>Montáž kabel Cu plný kulatý žíla 5x1,5 až 2,5 mm2 uložený pevně (např. CYKY)</t>
  </si>
  <si>
    <t>330822959</t>
  </si>
  <si>
    <t>47</t>
  </si>
  <si>
    <t>34111090</t>
  </si>
  <si>
    <t>kabel silový s Cu jádrem CYKY-J 5x1,5mm2</t>
  </si>
  <si>
    <t>-436532269</t>
  </si>
  <si>
    <t>48</t>
  </si>
  <si>
    <t>741128002</t>
  </si>
  <si>
    <t>Ostatní práce při montáži vodičů a kabelů - označení štítkem</t>
  </si>
  <si>
    <t>-57472499</t>
  </si>
  <si>
    <t>49</t>
  </si>
  <si>
    <t>354421110</t>
  </si>
  <si>
    <t>štítek na kabel</t>
  </si>
  <si>
    <t>1571910922</t>
  </si>
  <si>
    <t>50</t>
  </si>
  <si>
    <t>741130001</t>
  </si>
  <si>
    <t>Ukončení vodič izolovaný do 2,5mm2 v rozváděči nebo na přístroji</t>
  </si>
  <si>
    <t>939769435</t>
  </si>
  <si>
    <t>51</t>
  </si>
  <si>
    <t>741130007</t>
  </si>
  <si>
    <t>Ukončení vodič izolovaný do 25 mm2 v rozváděči nebo na přístroji</t>
  </si>
  <si>
    <t>2068448156</t>
  </si>
  <si>
    <t>52</t>
  </si>
  <si>
    <t>741130022</t>
  </si>
  <si>
    <t>Ukončení vodič izolovaný do 4 mm2 na svorkovnici</t>
  </si>
  <si>
    <t>1172395715</t>
  </si>
  <si>
    <t>53</t>
  </si>
  <si>
    <t>741130025</t>
  </si>
  <si>
    <t>Ukončení vodič izolovaný do 16 mm2 na svorkovnici</t>
  </si>
  <si>
    <t>17765338</t>
  </si>
  <si>
    <t>54</t>
  </si>
  <si>
    <t>741132103</t>
  </si>
  <si>
    <t>Ukončení kabelů 3x1,5 až 4 mm2 smršťovací záklopkou nebo páskem bez letování</t>
  </si>
  <si>
    <t>-1963042646</t>
  </si>
  <si>
    <t>55</t>
  </si>
  <si>
    <t>741132134</t>
  </si>
  <si>
    <t>Ukončení kabelů 4x25 mm2 smršťovací koncovkou nebo páskem bez letování</t>
  </si>
  <si>
    <t>-1867541484</t>
  </si>
  <si>
    <t>56</t>
  </si>
  <si>
    <t>741132145</t>
  </si>
  <si>
    <t>Ukončení kabelů 5x1,5 až 4 mm2 smršťovací záklopkou nebo páskem bez letování</t>
  </si>
  <si>
    <t>-1691143642</t>
  </si>
  <si>
    <t>57</t>
  </si>
  <si>
    <t>741210003</t>
  </si>
  <si>
    <t>Montáž rozvodnice oceloplechová nebo plastová běžná do 100 kg</t>
  </si>
  <si>
    <t>-1355079364</t>
  </si>
  <si>
    <t>58</t>
  </si>
  <si>
    <t>741310002</t>
  </si>
  <si>
    <t>Montáž spínač nástěnný 1-jednopólový s regulací intenzity osvětlení prostředí normální se zapojením vodičů</t>
  </si>
  <si>
    <t>-1984494805</t>
  </si>
  <si>
    <t>59</t>
  </si>
  <si>
    <t>345354088</t>
  </si>
  <si>
    <t xml:space="preserve">výkonový regulátor pro systém DALI pro otočné ovládání a tlačítkové spínání, zapuštěný pod omítku + kryt, bílý, 10A, 230V, IP30 </t>
  </si>
  <si>
    <t>-470261605</t>
  </si>
  <si>
    <t>60</t>
  </si>
  <si>
    <t>741310101</t>
  </si>
  <si>
    <t>Montáž vypínač (polo)zapuštěný bezšroubové připojení 1-jednopólový</t>
  </si>
  <si>
    <t>-1914418509</t>
  </si>
  <si>
    <t>61</t>
  </si>
  <si>
    <t>345354020</t>
  </si>
  <si>
    <t>jednopólový vypínač 1, zapuštěný pod omítku + kryt, bílý, 10A, 230V, IP30</t>
  </si>
  <si>
    <t>-1995527418</t>
  </si>
  <si>
    <t>62</t>
  </si>
  <si>
    <t>741310102</t>
  </si>
  <si>
    <t>Montáž spínač (polo)zapuštěný bezšroubové připojení 1S-jednopólový se signální doutnavkou se zapojením vodičů</t>
  </si>
  <si>
    <t>-503101118</t>
  </si>
  <si>
    <t>63</t>
  </si>
  <si>
    <t>345354087</t>
  </si>
  <si>
    <t>jednopólový vypínač se signalizační doutnavkou 1S, zapuštěný pod omítku + kryt, bílý, 10A, 230V, IP30 + doutnavka</t>
  </si>
  <si>
    <t>-1433159178</t>
  </si>
  <si>
    <t>741310121</t>
  </si>
  <si>
    <t>Montáž přepínač (polo)zapuštěný bezšroubové připojení 5-seriový</t>
  </si>
  <si>
    <t>1851048468</t>
  </si>
  <si>
    <t>65</t>
  </si>
  <si>
    <t>345354040</t>
  </si>
  <si>
    <t>sériový přepínač 5, zapuštěný pod omítku + kryt, bílý, 10A, 230V, IP30</t>
  </si>
  <si>
    <t>128319710</t>
  </si>
  <si>
    <t>66</t>
  </si>
  <si>
    <t>741310122</t>
  </si>
  <si>
    <t>Montáž přepínač (polo)zapuštěný bezšroubové připojení 6-střídavý</t>
  </si>
  <si>
    <t>-1290967258</t>
  </si>
  <si>
    <t>67</t>
  </si>
  <si>
    <t>345355550</t>
  </si>
  <si>
    <t>střídavý přepínač 6, zapuštěný pod omítku + kryt, bílý, 10A, 230V, IP30</t>
  </si>
  <si>
    <t>-906237821</t>
  </si>
  <si>
    <t>68</t>
  </si>
  <si>
    <t>741310125</t>
  </si>
  <si>
    <t>Montáž přepínač (polo)zapuštěný bezšroubové připojení 6+6-dvojitý střídavý se zapojením vodičů</t>
  </si>
  <si>
    <t>538382149</t>
  </si>
  <si>
    <t>69</t>
  </si>
  <si>
    <t>34539017</t>
  </si>
  <si>
    <t>dvojtý střídavý přepínač 6+6, zapuštěný pod omítku + kryt, bílý, 10A, 230V, IP30</t>
  </si>
  <si>
    <t>-51716532</t>
  </si>
  <si>
    <t>70</t>
  </si>
  <si>
    <t>741310126</t>
  </si>
  <si>
    <t>Montáž přepínač (polo)zapuštěný bezšroubové připojení 7-křížový se zapojením vodičů</t>
  </si>
  <si>
    <t>-1904085954</t>
  </si>
  <si>
    <t>71</t>
  </si>
  <si>
    <t>34539014</t>
  </si>
  <si>
    <t>křížový přepínač 7, zapuštěný pod omítku + kryt, bílý, 10A, 230V, IP30</t>
  </si>
  <si>
    <t>-834451168</t>
  </si>
  <si>
    <t>72</t>
  </si>
  <si>
    <t>741311004</t>
  </si>
  <si>
    <t>Montáž čidlo pohybu se zapojením vodičů</t>
  </si>
  <si>
    <t>1783763814</t>
  </si>
  <si>
    <t>73</t>
  </si>
  <si>
    <t>35889856</t>
  </si>
  <si>
    <t>senzor pohybu nástěnný 180°, dosah 12m, montážní výška 1,2m, bílý, IP30</t>
  </si>
  <si>
    <t>-2068950096</t>
  </si>
  <si>
    <t>74</t>
  </si>
  <si>
    <t>741311021</t>
  </si>
  <si>
    <t>Montáž přípojka sporáková s doutnavkou se zapojením vodičů</t>
  </si>
  <si>
    <t>-356265002</t>
  </si>
  <si>
    <t>75</t>
  </si>
  <si>
    <t>345363920</t>
  </si>
  <si>
    <t>trojpólový vypínač se signalizační doutnavkou 3S, zapuštěný pod omítku + kryt, bílý, 16A, 400V, IP30 + doutnavka</t>
  </si>
  <si>
    <t>512038182</t>
  </si>
  <si>
    <t>76</t>
  </si>
  <si>
    <t>741313002</t>
  </si>
  <si>
    <t>Montáž zásuvka (polo)zapuštěná bezšroubové připojení 2P+PE dvojí zapojení - průběžná</t>
  </si>
  <si>
    <t>692070212</t>
  </si>
  <si>
    <t>77</t>
  </si>
  <si>
    <t>345551030</t>
  </si>
  <si>
    <t xml:space="preserve">zásuvka domovní jednonásobná, 16A, 250V, bílá, zapuštěná pod omítku, IP40, s clonkami </t>
  </si>
  <si>
    <t>-556191403</t>
  </si>
  <si>
    <t>78</t>
  </si>
  <si>
    <t>345551039</t>
  </si>
  <si>
    <t>zásuvka domovní jednonásobná, 16A, 250V, bílá, zapuštěná pod omítku, IP40, s clonkami a víčkem</t>
  </si>
  <si>
    <t>1838970427</t>
  </si>
  <si>
    <t>79</t>
  </si>
  <si>
    <t>345551360</t>
  </si>
  <si>
    <t>zásuvka domovní jednonásobná, 16A, 250V, bílá, zapuštěná pod omítku, s ochranou proti přepětí, IP40, pro PC, s clonkami</t>
  </si>
  <si>
    <t>-1266941089</t>
  </si>
  <si>
    <t>80</t>
  </si>
  <si>
    <t>345367000</t>
  </si>
  <si>
    <t>rámeček jednonásobný, bílý</t>
  </si>
  <si>
    <t>864141819</t>
  </si>
  <si>
    <t>81</t>
  </si>
  <si>
    <t>345367050</t>
  </si>
  <si>
    <t>rámeček dvojnásobný, bílý</t>
  </si>
  <si>
    <t>1418025380</t>
  </si>
  <si>
    <t>82</t>
  </si>
  <si>
    <t>345367100</t>
  </si>
  <si>
    <t xml:space="preserve">rámeček trojnásobný, bílý </t>
  </si>
  <si>
    <t>-758492816</t>
  </si>
  <si>
    <t>83</t>
  </si>
  <si>
    <t>741322151</t>
  </si>
  <si>
    <t>Montáž svodiče přepětí nn typ 3 jednopólových do elektroinstalačních krabic se zapojením vodičů</t>
  </si>
  <si>
    <t>-274302042</t>
  </si>
  <si>
    <t>84</t>
  </si>
  <si>
    <t>345715455</t>
  </si>
  <si>
    <t>svodič přepětí do krabice typ 3 s akustickou signalizací poruchy pro PZTS</t>
  </si>
  <si>
    <t>434242250</t>
  </si>
  <si>
    <t>85</t>
  </si>
  <si>
    <t>741330302</t>
  </si>
  <si>
    <t>Montáž ovladač tlačítkový vestavný s aretací se zapojením vodičů</t>
  </si>
  <si>
    <t>1789994870</t>
  </si>
  <si>
    <t>86</t>
  </si>
  <si>
    <t>345363420</t>
  </si>
  <si>
    <t>vypínací tlačítko s aretací v zasklené skříňce - hlavní vypínač rozvaděče HR - total stop,  například GW42201</t>
  </si>
  <si>
    <t>145593621</t>
  </si>
  <si>
    <t>87</t>
  </si>
  <si>
    <t>741372026</t>
  </si>
  <si>
    <t>Montáž svítidlo LED interiérové přisazené nástěnné hranaté nebo kruhové do 0,09 m2 s pohybovým čidlem se zapojením vodičů</t>
  </si>
  <si>
    <t>1826277474</t>
  </si>
  <si>
    <t>88</t>
  </si>
  <si>
    <t>348344405</t>
  </si>
  <si>
    <t>D - přisazené LED svítidlo, opálový PMMA kryt, průměr 480mm, PIR senzor, 1x LED, 32W, 3800lm, Ra80, 4000K, IP44, například MODUS BRSB4KO480V3/ND/PIR, včetně ekologického poplatku</t>
  </si>
  <si>
    <t>181907777</t>
  </si>
  <si>
    <t>89</t>
  </si>
  <si>
    <t>348344416</t>
  </si>
  <si>
    <t>G - přisazené LED svítidlo, opálový PMMA kryt, průměr 375mm, PIR senzor, 1x LED, 27W, 2700lm, Ra80, 3000K, IP44, například MODUS BRSB3KO375V2/ND/PIR, včetně ekologického poplatku</t>
  </si>
  <si>
    <t>884940948</t>
  </si>
  <si>
    <t>90</t>
  </si>
  <si>
    <t>741372061</t>
  </si>
  <si>
    <t>Montáž svítidlo LED interiérové přisazené stropní hranaté nebo kruhové do 0,09 m2</t>
  </si>
  <si>
    <t>933170905</t>
  </si>
  <si>
    <t>91</t>
  </si>
  <si>
    <t>348344432</t>
  </si>
  <si>
    <t>E - kruhové přisazené LED svítidlo, mikroprizmatický kryt, Ø 370mm, 1x LED, 26W, 3000lm, Ra80, 4000K, IP20, například MODUS SPMP3000KN3/370/ND, včetně ekologického poplatku</t>
  </si>
  <si>
    <t>1928357376</t>
  </si>
  <si>
    <t>92</t>
  </si>
  <si>
    <t>348344433</t>
  </si>
  <si>
    <t>F - přisazené LED svítidlo, opálový PMMA kryt, průměr 300mm, 1x LED, 25W, 3000lm, Ra80, 4000K, IP65, například MODUS BC3000KO4/ND/65, včetně ekologického poplatku</t>
  </si>
  <si>
    <t>-1301765012</t>
  </si>
  <si>
    <t>93</t>
  </si>
  <si>
    <t>348344434</t>
  </si>
  <si>
    <t>N1 - nouzové LED svítidlo 3W, 1hod, svítící při výpadku, testovací tlačítko, IP65, piktogram umístit pod svítidlo, například OZN/ETE/3W/C/1/SA/PT/WH, včetně ekologického poplatku</t>
  </si>
  <si>
    <t>-1785677133</t>
  </si>
  <si>
    <t>94</t>
  </si>
  <si>
    <t>348344438</t>
  </si>
  <si>
    <t>N2 - nouzové LED svítidlo 3W, 1hod, svítící při výpadku, IP41, například OZN/ETE/3W/C/1/SA/PT/WH, včetně ekologického poplatku</t>
  </si>
  <si>
    <t>-2028592547</t>
  </si>
  <si>
    <t>95</t>
  </si>
  <si>
    <t>741372065</t>
  </si>
  <si>
    <t>Montáž svítidlo LED exteriérové přisazené nástěnné páskové lištové se zapojením vodičů</t>
  </si>
  <si>
    <t>2051453141</t>
  </si>
  <si>
    <t>96</t>
  </si>
  <si>
    <t>348344478</t>
  </si>
  <si>
    <t>PL - LED pásek v liště, 3,7m, včetně ovládání, včetně ekologického poplatku</t>
  </si>
  <si>
    <t>522645286</t>
  </si>
  <si>
    <t>97</t>
  </si>
  <si>
    <t>741372062</t>
  </si>
  <si>
    <t>Montáž svítidlo LED interiérové přisazené stropní hranaté nebo kruhové přes 0,09 do 0,36 m2 se zapojením vodičů</t>
  </si>
  <si>
    <t>-1769113612</t>
  </si>
  <si>
    <t>98</t>
  </si>
  <si>
    <t>348344010</t>
  </si>
  <si>
    <t>A - přisazené LED svítidlo, matná ALDP mřížka, UGR&lt;19, 1x LED, 37W, 4600lm, Ra80, 4000K, IP20, například MODUS LLL4000RM2KVM4ND, včetně ekologického poplatku</t>
  </si>
  <si>
    <t>65051407</t>
  </si>
  <si>
    <t>99</t>
  </si>
  <si>
    <t>348344044</t>
  </si>
  <si>
    <t>B - přisazené LED svítidlo, matná ALDP mřížka, UGR&lt;19, stmívatelné DALI 1x LED, 37W, 4600lm, Ra80, 4000K, IP20, například MODUS LLL4000RM2KVM4DALI, včetně ekologického poplatku</t>
  </si>
  <si>
    <t>-60546111</t>
  </si>
  <si>
    <t>100</t>
  </si>
  <si>
    <t>741372111</t>
  </si>
  <si>
    <t>Montáž svítidlo LED interiérové vestavné panelové hranaté nebo kruhové do 0,09 m2 se zapojením vodičů</t>
  </si>
  <si>
    <t>-1879599535</t>
  </si>
  <si>
    <t>101</t>
  </si>
  <si>
    <t>348344490</t>
  </si>
  <si>
    <t>N3 - vestavné nouzové LED svítidlo 3W, 1hod, svítící při výpadku, IP20, například OZN/LVPU/3W/E/1/SE/X/WH, včetně ekologického poplatku</t>
  </si>
  <si>
    <t>1959585929</t>
  </si>
  <si>
    <t>102</t>
  </si>
  <si>
    <t>741372112</t>
  </si>
  <si>
    <t>Montáž svítidlo LED interiérové vestavné panelové hranaté nebo kruhové přes 0,09 do 0,36 m2 se zapojením vodičů</t>
  </si>
  <si>
    <t>-1831474181</t>
  </si>
  <si>
    <t>103</t>
  </si>
  <si>
    <t>348344054</t>
  </si>
  <si>
    <t>C - LED panel, UGR&lt;19, hliníkový rámeček, mikroprizmatický kryt, čtverec 600x600mm, 1x LED, 24W, 3100lm, Ra80, 4000K, IP40, například MODUS FIT3000A4KN600/ND, včetně ekologického poplatku</t>
  </si>
  <si>
    <t>-41529611</t>
  </si>
  <si>
    <t>104</t>
  </si>
  <si>
    <t>741410072</t>
  </si>
  <si>
    <t>Montáž pospojování ochranné vodičem uloženým pevně</t>
  </si>
  <si>
    <t>-1718504831</t>
  </si>
  <si>
    <t>105</t>
  </si>
  <si>
    <t>34141029</t>
  </si>
  <si>
    <t>vodič silový s Cu jádrem H07 V-K 16 mm2 zelenožlutý</t>
  </si>
  <si>
    <t>1956482570</t>
  </si>
  <si>
    <t>106</t>
  </si>
  <si>
    <t>34141026</t>
  </si>
  <si>
    <t>vodič silový s Cu jádrem H07 V-K 4 mm2 zelenožlutý</t>
  </si>
  <si>
    <t>-1952548531</t>
  </si>
  <si>
    <t>107</t>
  </si>
  <si>
    <t>741420022</t>
  </si>
  <si>
    <t>Montáž svorka hromosvodná se 3 šrouby</t>
  </si>
  <si>
    <t>1410660718</t>
  </si>
  <si>
    <t>108</t>
  </si>
  <si>
    <t>354311600</t>
  </si>
  <si>
    <t>svorka uzemňovací OP</t>
  </si>
  <si>
    <t>-1906639316</t>
  </si>
  <si>
    <t>109</t>
  </si>
  <si>
    <t>741420031</t>
  </si>
  <si>
    <t>Montáž svorka hromosvodná na potrubí D do 200 mm se zhotovením</t>
  </si>
  <si>
    <t>-606247820</t>
  </si>
  <si>
    <t>110</t>
  </si>
  <si>
    <t>354311680</t>
  </si>
  <si>
    <t>zemnící svorka</t>
  </si>
  <si>
    <t>-551002597</t>
  </si>
  <si>
    <t>111</t>
  </si>
  <si>
    <t>354311670</t>
  </si>
  <si>
    <t>páska měděná zemnící 1 m</t>
  </si>
  <si>
    <t>-1879316605</t>
  </si>
  <si>
    <t>112</t>
  </si>
  <si>
    <t>741810003</t>
  </si>
  <si>
    <t>Celková prohlídka elektrického rozvodu a zařízení do 1 milionu Kč</t>
  </si>
  <si>
    <t>-582180589</t>
  </si>
  <si>
    <t>113</t>
  </si>
  <si>
    <t>741810011</t>
  </si>
  <si>
    <t>Příplatek k celkové prohlídce za každých dalších 500 000,- Kč</t>
  </si>
  <si>
    <t>543909702</t>
  </si>
  <si>
    <t>114</t>
  </si>
  <si>
    <t>741990041</t>
  </si>
  <si>
    <t xml:space="preserve">Montáž tabulka výstražná a označovací </t>
  </si>
  <si>
    <t>-1197857570</t>
  </si>
  <si>
    <t>115</t>
  </si>
  <si>
    <t>735345300</t>
  </si>
  <si>
    <t>tabulka bezpečnostní s tiskem 2 barvy A5 148x210 mm</t>
  </si>
  <si>
    <t>-1148960581</t>
  </si>
  <si>
    <t>116</t>
  </si>
  <si>
    <t>741-P</t>
  </si>
  <si>
    <t>Montáž se zhotovením přepážek protipožárních ve stěně</t>
  </si>
  <si>
    <t>-1125698894</t>
  </si>
  <si>
    <t>117</t>
  </si>
  <si>
    <t>590811130</t>
  </si>
  <si>
    <t>protipožární tmel s odolností 30min., který je certifikován pro použití na prostupy kabelů</t>
  </si>
  <si>
    <t>128</t>
  </si>
  <si>
    <t>814511576</t>
  </si>
  <si>
    <t>118</t>
  </si>
  <si>
    <t>3414215-R</t>
  </si>
  <si>
    <t>drobný upevňovací materiál, kabelové úchyty, vruty, hmoždinky, sádra apod.</t>
  </si>
  <si>
    <t>317771170</t>
  </si>
  <si>
    <t>741-a</t>
  </si>
  <si>
    <t>Rozvaděč HR</t>
  </si>
  <si>
    <t>119</t>
  </si>
  <si>
    <t>357138578</t>
  </si>
  <si>
    <t>rozvaděč oceloplechový M2000 Schrack 3U/21, 231modulů, barva bílá, zapuštěný do zdi, rozměr osazovacího otvoru výška 1025mm x šířka 766mm x hloubka 250mm, komplet včetně vnitřnich konstrukcí</t>
  </si>
  <si>
    <t>1857152972</t>
  </si>
  <si>
    <t>120</t>
  </si>
  <si>
    <t>357138545</t>
  </si>
  <si>
    <t>konstrukce instalační 3-21, plastové panely</t>
  </si>
  <si>
    <t>-477648863</t>
  </si>
  <si>
    <t>121</t>
  </si>
  <si>
    <t>358224032</t>
  </si>
  <si>
    <t>jistič B40/3, 40A, 400V</t>
  </si>
  <si>
    <t>-1410139755</t>
  </si>
  <si>
    <t>122</t>
  </si>
  <si>
    <t>358224225</t>
  </si>
  <si>
    <t>vypínací spoušť 230V pro jistič 40A/3</t>
  </si>
  <si>
    <t>1743351085</t>
  </si>
  <si>
    <t>123</t>
  </si>
  <si>
    <t>358895430</t>
  </si>
  <si>
    <t>svodič bleskových proudů typ 1+2, např. FLP-B+C MAXI V/3</t>
  </si>
  <si>
    <t>1620464970</t>
  </si>
  <si>
    <t>124</t>
  </si>
  <si>
    <t>358221095</t>
  </si>
  <si>
    <t>jistič C16/1, 16A, 230V</t>
  </si>
  <si>
    <t>744618729</t>
  </si>
  <si>
    <t>125</t>
  </si>
  <si>
    <t>358221090</t>
  </si>
  <si>
    <t>jistič B10/1, 10A, 230V</t>
  </si>
  <si>
    <t>-190246303</t>
  </si>
  <si>
    <t>126</t>
  </si>
  <si>
    <t>358221078</t>
  </si>
  <si>
    <t>jistič B6/1, 6A, 230V</t>
  </si>
  <si>
    <t>-134816594</t>
  </si>
  <si>
    <t>127</t>
  </si>
  <si>
    <t>358892389</t>
  </si>
  <si>
    <t>chránič proudový 16/1N/B/003-A, 16A, 230V</t>
  </si>
  <si>
    <t>126128415</t>
  </si>
  <si>
    <t>358892388</t>
  </si>
  <si>
    <t>chránič proudový 16/1N/C/003-A, 16A, 230V</t>
  </si>
  <si>
    <t>-1647497428</t>
  </si>
  <si>
    <t>129</t>
  </si>
  <si>
    <t>358892374</t>
  </si>
  <si>
    <t>chránič proudový 10/1N/C/003-A, 10A, 230V</t>
  </si>
  <si>
    <t>-773469884</t>
  </si>
  <si>
    <t>130</t>
  </si>
  <si>
    <t>358892711</t>
  </si>
  <si>
    <t>stykač 25-40, 25A, 230V</t>
  </si>
  <si>
    <t>1805834031</t>
  </si>
  <si>
    <t>131</t>
  </si>
  <si>
    <t>358892716</t>
  </si>
  <si>
    <t>stykač 20-20, 20A, 230V</t>
  </si>
  <si>
    <t>-235366271</t>
  </si>
  <si>
    <t>132</t>
  </si>
  <si>
    <t>345629011</t>
  </si>
  <si>
    <t>svorkovnice PEN</t>
  </si>
  <si>
    <t>-1181641719</t>
  </si>
  <si>
    <t>133</t>
  </si>
  <si>
    <t>345629010</t>
  </si>
  <si>
    <t>svorkovnice PE</t>
  </si>
  <si>
    <t>1212590654</t>
  </si>
  <si>
    <t>134</t>
  </si>
  <si>
    <t>345629020</t>
  </si>
  <si>
    <t>svorkovnice N</t>
  </si>
  <si>
    <t>-700829556</t>
  </si>
  <si>
    <t>135</t>
  </si>
  <si>
    <t>345621480</t>
  </si>
  <si>
    <t>svorkovnice řadová 2,5mm šedá</t>
  </si>
  <si>
    <t>1146786352</t>
  </si>
  <si>
    <t>136</t>
  </si>
  <si>
    <t>345621481</t>
  </si>
  <si>
    <t>svorkovnice řadová 2,5mm modrá</t>
  </si>
  <si>
    <t>-31942015</t>
  </si>
  <si>
    <t>137</t>
  </si>
  <si>
    <t>345621498</t>
  </si>
  <si>
    <t>svorkovnice řadová 35mm šedá</t>
  </si>
  <si>
    <t>846514501</t>
  </si>
  <si>
    <t>138</t>
  </si>
  <si>
    <t>345617845</t>
  </si>
  <si>
    <t>svorkovnice EPS na DIN lištu</t>
  </si>
  <si>
    <t>1183602496</t>
  </si>
  <si>
    <t>139</t>
  </si>
  <si>
    <t>PC1</t>
  </si>
  <si>
    <t>Práce a pomocný materiál</t>
  </si>
  <si>
    <t>1675340629</t>
  </si>
  <si>
    <t>741-q</t>
  </si>
  <si>
    <t>Demontáž</t>
  </si>
  <si>
    <t>140</t>
  </si>
  <si>
    <t>741211827</t>
  </si>
  <si>
    <t>Demontáž rozvodnic kovových pod omítkou, komplet</t>
  </si>
  <si>
    <t>270503972</t>
  </si>
  <si>
    <t>141</t>
  </si>
  <si>
    <t>741311875</t>
  </si>
  <si>
    <t>Demontáž vypínačů bez zachování funkčnosti</t>
  </si>
  <si>
    <t>808635273</t>
  </si>
  <si>
    <t>142</t>
  </si>
  <si>
    <t>741315843</t>
  </si>
  <si>
    <t>Demontáž zásuvek domovních bez zachování funkčnosti</t>
  </si>
  <si>
    <t>1425259384</t>
  </si>
  <si>
    <t>143</t>
  </si>
  <si>
    <t>741371843</t>
  </si>
  <si>
    <t>Demontáž svítidla bez zachování funkčnosti</t>
  </si>
  <si>
    <t>685204637</t>
  </si>
  <si>
    <t>144</t>
  </si>
  <si>
    <t>PC-D1</t>
  </si>
  <si>
    <t>Ostatni potřebné demontáže (kabely, trubky, krabice, úchyty atd.)</t>
  </si>
  <si>
    <t>nh</t>
  </si>
  <si>
    <t>-386204437</t>
  </si>
  <si>
    <t>763</t>
  </si>
  <si>
    <t>Konstrukce suché výstavby</t>
  </si>
  <si>
    <t>145</t>
  </si>
  <si>
    <t>7631113561</t>
  </si>
  <si>
    <t>SDK příčka tl 125 mm profil CW+UW 100 desky 1xDFRIH2 12,5 bez izolace mechanicky odolná deska, obj.hm větší než 1000 kg/m3</t>
  </si>
  <si>
    <t>-1359530254</t>
  </si>
  <si>
    <t>146</t>
  </si>
  <si>
    <t>763135102</t>
  </si>
  <si>
    <t>Montáž SDK kazetového podhledu z kazet 600x600 mm na zavěšenou polozapuštěnou nosnou konstrukci</t>
  </si>
  <si>
    <t>41617083</t>
  </si>
  <si>
    <t>147</t>
  </si>
  <si>
    <t>59030575</t>
  </si>
  <si>
    <t>podhled kazetový děrovaný kruh 6,5mm, polozapuštěný rastr tl 10mm 600x600mm</t>
  </si>
  <si>
    <t>1186344894</t>
  </si>
  <si>
    <t>148</t>
  </si>
  <si>
    <t>763181311</t>
  </si>
  <si>
    <t>Montáž jednokřídlové kovové zárubně SDK příčka</t>
  </si>
  <si>
    <t>-1713791666</t>
  </si>
  <si>
    <t>149</t>
  </si>
  <si>
    <t>55331597L</t>
  </si>
  <si>
    <t>zárubeň jednokřídlá ocelová pro sádrokartonové příčky tl stěny 110-150mm rozměru 1100/1970, 2100mm levá</t>
  </si>
  <si>
    <t>-586413002</t>
  </si>
  <si>
    <t>150</t>
  </si>
  <si>
    <t>55331597P</t>
  </si>
  <si>
    <t>zárubeň jednokřídlá ocelová pro sádrokartonové příčky tl stěny 110-150mm rozměru 1100/1970, 2100mm pravá</t>
  </si>
  <si>
    <t>-700691838</t>
  </si>
  <si>
    <t>151</t>
  </si>
  <si>
    <t>998763301</t>
  </si>
  <si>
    <t>Přesun hmot tonážní pro sádrokartonové konstrukce v objektech do 6 m</t>
  </si>
  <si>
    <t>745908033</t>
  </si>
  <si>
    <t>152</t>
  </si>
  <si>
    <t>PC2</t>
  </si>
  <si>
    <t>Dvojnásobný nátěr zárubně včetně materiálu</t>
  </si>
  <si>
    <t>149286231</t>
  </si>
  <si>
    <t>766</t>
  </si>
  <si>
    <t>Konstrukce truhlářské</t>
  </si>
  <si>
    <t>153</t>
  </si>
  <si>
    <t>766660002</t>
  </si>
  <si>
    <t>Montáž dveřních křídel otvíravých jednokřídlových š přes 0,8 m do ocelové zárubně</t>
  </si>
  <si>
    <t>-1740581456</t>
  </si>
  <si>
    <t>154</t>
  </si>
  <si>
    <t>61162077L</t>
  </si>
  <si>
    <t>dveře jednokřídlé voštinové povrch laminátový plné 1100x1970-2100mm levé</t>
  </si>
  <si>
    <t>-1238599413</t>
  </si>
  <si>
    <t>155</t>
  </si>
  <si>
    <t>61162077P</t>
  </si>
  <si>
    <t>dveře jednokřídlé voštinové povrch laminátový plné 1100x1970-2100mm pravé</t>
  </si>
  <si>
    <t>-1206940763</t>
  </si>
  <si>
    <t>156</t>
  </si>
  <si>
    <t>766660728</t>
  </si>
  <si>
    <t>Montáž dveřního interiérového kování - zámku</t>
  </si>
  <si>
    <t>730229819</t>
  </si>
  <si>
    <t>157</t>
  </si>
  <si>
    <t>54924004</t>
  </si>
  <si>
    <t>zámek zadlabací 190/140/20 L cylinder</t>
  </si>
  <si>
    <t>1103296680</t>
  </si>
  <si>
    <t>158</t>
  </si>
  <si>
    <t>54964150</t>
  </si>
  <si>
    <t>vložka zámková cylindrická oboustranná+4 klíče</t>
  </si>
  <si>
    <t>552380834</t>
  </si>
  <si>
    <t>159</t>
  </si>
  <si>
    <t>766660729</t>
  </si>
  <si>
    <t>Montáž dveřního interiérového kování - štítku s klikou</t>
  </si>
  <si>
    <t>2030175222</t>
  </si>
  <si>
    <t>160</t>
  </si>
  <si>
    <t>54914622</t>
  </si>
  <si>
    <t>kování dveřní vrchní klika včetně štítu a montážního materiálu BB 72 matný nikl</t>
  </si>
  <si>
    <t>-1877218163</t>
  </si>
  <si>
    <t>161</t>
  </si>
  <si>
    <t>998766101</t>
  </si>
  <si>
    <t>Přesun hmot tonážní pro kce truhlářské v objektech v do 6 m</t>
  </si>
  <si>
    <t>935462375</t>
  </si>
  <si>
    <t>784</t>
  </si>
  <si>
    <t>Dokončovací práce - malby a tapety</t>
  </si>
  <si>
    <t>162</t>
  </si>
  <si>
    <t>784111001</t>
  </si>
  <si>
    <t>Oprášení (ometení ) podkladu v místnostech v do 3,80 m</t>
  </si>
  <si>
    <t>-1692401713</t>
  </si>
  <si>
    <t>163</t>
  </si>
  <si>
    <t>784161211</t>
  </si>
  <si>
    <t>Lokální vyrovnání podkladu sádrovou stěrkou pl přes 0,1 do 0,25 m2 v místnostech v do 3,80 m</t>
  </si>
  <si>
    <t>517593523</t>
  </si>
  <si>
    <t>164</t>
  </si>
  <si>
    <t>784171101</t>
  </si>
  <si>
    <t>Zakrytí vnitřních podlah včetně pozdějšího odkrytí</t>
  </si>
  <si>
    <t>159424907</t>
  </si>
  <si>
    <t>165</t>
  </si>
  <si>
    <t>784171123</t>
  </si>
  <si>
    <t>Zakrytí vnitřních ploch konstrukcí nebo prvků v místnostech do 3,80 m</t>
  </si>
  <si>
    <t>-111272971</t>
  </si>
  <si>
    <t>166</t>
  </si>
  <si>
    <t>58124842</t>
  </si>
  <si>
    <t>fólie pro malířské potřeby zakrývací tl 7µ 4x5m</t>
  </si>
  <si>
    <t>683276286</t>
  </si>
  <si>
    <t>167</t>
  </si>
  <si>
    <t>784181101</t>
  </si>
  <si>
    <t>Základní akrylátová jednonásobná bezbarvá penetrace podkladu v místnostech v do 3,80 m, včetně penetrace</t>
  </si>
  <si>
    <t>-1534211709</t>
  </si>
  <si>
    <t>168</t>
  </si>
  <si>
    <t>784221101</t>
  </si>
  <si>
    <t>Dvojnásobné bílé malby ze směsí za sucha dobře otěruvzdorných v místnostech do 3,80 m, včetně barvy</t>
  </si>
  <si>
    <t>-748817804</t>
  </si>
  <si>
    <t>169</t>
  </si>
  <si>
    <t>784221141</t>
  </si>
  <si>
    <t>Příplatek k cenám 2x maleb za sucha otěruvzdorných za barevnou malbu tónovanou tónovacími přípravky</t>
  </si>
  <si>
    <t>-150628116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</si>
</sst>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indexed="55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indexed="56"/>
      <name val="Arial CE"/>
    </font>
    <font>
      <sz val="10"/>
      <color indexed="56"/>
      <name val="Arial CE"/>
    </font>
    <font>
      <sz val="8"/>
      <color indexed="56"/>
      <name val="Arial CE"/>
    </font>
    <font>
      <sz val="8"/>
      <color indexed="9"/>
      <name val="Arial CE"/>
    </font>
    <font>
      <sz val="8"/>
      <color indexed="48"/>
      <name val="Arial CE"/>
    </font>
    <font>
      <b/>
      <sz val="14"/>
      <name val="Arial CE"/>
    </font>
    <font>
      <b/>
      <sz val="12"/>
      <color indexed="55"/>
      <name val="Arial CE"/>
    </font>
    <font>
      <b/>
      <sz val="8"/>
      <color indexed="55"/>
      <name val="Arial CE"/>
    </font>
    <font>
      <b/>
      <sz val="10"/>
      <name val="Arial CE"/>
    </font>
    <font>
      <b/>
      <sz val="10"/>
      <color indexed="55"/>
      <name val="Arial CE"/>
    </font>
    <font>
      <b/>
      <sz val="10"/>
      <color indexed="63"/>
      <name val="Arial CE"/>
    </font>
    <font>
      <sz val="12"/>
      <color indexed="55"/>
      <name val="Arial CE"/>
    </font>
    <font>
      <sz val="8"/>
      <color indexed="55"/>
      <name val="Arial CE"/>
    </font>
    <font>
      <sz val="9"/>
      <name val="Arial CE"/>
    </font>
    <font>
      <sz val="9"/>
      <color indexed="55"/>
      <name val="Arial CE"/>
    </font>
    <font>
      <b/>
      <sz val="12"/>
      <color indexed="16"/>
      <name val="Arial CE"/>
    </font>
    <font>
      <sz val="12"/>
      <name val="Arial CE"/>
    </font>
    <font>
      <sz val="18"/>
      <color indexed="12"/>
      <name val="Wingdings 2"/>
    </font>
    <font>
      <b/>
      <sz val="11"/>
      <color indexed="56"/>
      <name val="Arial CE"/>
    </font>
    <font>
      <sz val="11"/>
      <color indexed="56"/>
      <name val="Arial CE"/>
    </font>
    <font>
      <sz val="11"/>
      <color indexed="55"/>
      <name val="Arial CE"/>
    </font>
    <font>
      <sz val="10"/>
      <color indexed="48"/>
      <name val="Arial CE"/>
    </font>
    <font>
      <b/>
      <sz val="12"/>
      <color indexed="16"/>
      <name val="Arial CE"/>
    </font>
    <font>
      <sz val="8"/>
      <color indexed="16"/>
      <name val="Arial CE"/>
    </font>
    <font>
      <b/>
      <sz val="8"/>
      <name val="Arial CE"/>
    </font>
    <font>
      <i/>
      <sz val="9"/>
      <color indexed="12"/>
      <name val="Arial CE"/>
    </font>
    <font>
      <i/>
      <sz val="8"/>
      <color indexed="12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7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166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0" xfId="0" applyNumberFormat="1" applyFont="1" applyBorder="1" applyAlignment="1"/>
    <xf numFmtId="166" fontId="29" fillId="0" borderId="11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7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2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2" borderId="17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2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7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166" fontId="20" fillId="0" borderId="19" xfId="0" applyNumberFormat="1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right" vertical="center"/>
    </xf>
    <xf numFmtId="0" fontId="19" fillId="3" borderId="21" xfId="0" applyFont="1" applyFill="1" applyBorder="1" applyAlignment="1">
      <alignment horizontal="left" vertical="center"/>
    </xf>
    <xf numFmtId="0" fontId="17" fillId="0" borderId="16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5" name="Picture 1">
          <a:hlinkClick xmlns:r="http://schemas.openxmlformats.org/officeDocument/2006/relationships" r:id="rId1" tooltip="https://app.urs.cz/products/kros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2049" name="Picture 1">
          <a:hlinkClick xmlns:r="http://schemas.openxmlformats.org/officeDocument/2006/relationships" r:id="rId1" tooltip="https://app.urs.cz/products/kros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1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9" t="s">
        <v>14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6"/>
      <c r="BE5" s="166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1" t="s">
        <v>17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6"/>
      <c r="BE6" s="167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7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67"/>
      <c r="BS8" s="13" t="s">
        <v>6</v>
      </c>
    </row>
    <row r="9" spans="1:74" ht="14.45" customHeight="1">
      <c r="B9" s="16"/>
      <c r="AR9" s="16"/>
      <c r="BE9" s="167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67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67"/>
      <c r="BS11" s="13" t="s">
        <v>6</v>
      </c>
    </row>
    <row r="12" spans="1:74" ht="6.95" customHeight="1">
      <c r="B12" s="16"/>
      <c r="AR12" s="16"/>
      <c r="BE12" s="167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67"/>
      <c r="BS13" s="13" t="s">
        <v>6</v>
      </c>
    </row>
    <row r="14" spans="1:74" ht="12.75">
      <c r="B14" s="16"/>
      <c r="E14" s="172" t="s">
        <v>29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23" t="s">
        <v>27</v>
      </c>
      <c r="AN14" s="25" t="s">
        <v>29</v>
      </c>
      <c r="AR14" s="16"/>
      <c r="BE14" s="167"/>
      <c r="BS14" s="13" t="s">
        <v>6</v>
      </c>
    </row>
    <row r="15" spans="1:74" ht="6.95" customHeight="1">
      <c r="B15" s="16"/>
      <c r="AR15" s="16"/>
      <c r="BE15" s="167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67"/>
      <c r="BS16" s="13" t="s">
        <v>3</v>
      </c>
    </row>
    <row r="17" spans="1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67"/>
      <c r="BS17" s="13" t="s">
        <v>32</v>
      </c>
    </row>
    <row r="18" spans="1:71" ht="6.95" customHeight="1">
      <c r="B18" s="16"/>
      <c r="AR18" s="16"/>
      <c r="BE18" s="167"/>
      <c r="BS18" s="13" t="s">
        <v>6</v>
      </c>
    </row>
    <row r="19" spans="1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67"/>
      <c r="BS19" s="13" t="s">
        <v>6</v>
      </c>
    </row>
    <row r="20" spans="1:71" ht="18.399999999999999" customHeight="1">
      <c r="B20" s="16"/>
      <c r="E20" s="21" t="s">
        <v>31</v>
      </c>
      <c r="AK20" s="23" t="s">
        <v>27</v>
      </c>
      <c r="AN20" s="21" t="s">
        <v>1</v>
      </c>
      <c r="AR20" s="16"/>
      <c r="BE20" s="167"/>
      <c r="BS20" s="13" t="s">
        <v>32</v>
      </c>
    </row>
    <row r="21" spans="1:71" ht="6.95" customHeight="1">
      <c r="B21" s="16"/>
      <c r="AR21" s="16"/>
      <c r="BE21" s="167"/>
    </row>
    <row r="22" spans="1:71" ht="12" customHeight="1">
      <c r="B22" s="16"/>
      <c r="D22" s="23" t="s">
        <v>34</v>
      </c>
      <c r="AR22" s="16"/>
      <c r="BE22" s="167"/>
    </row>
    <row r="23" spans="1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  <c r="BE23" s="167"/>
    </row>
    <row r="24" spans="1:71" ht="6.95" customHeight="1">
      <c r="B24" s="16"/>
      <c r="AR24" s="16"/>
      <c r="BE24" s="167"/>
    </row>
    <row r="25" spans="1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1:71" s="1" customFormat="1" ht="25.9" customHeight="1">
      <c r="A26" s="28"/>
      <c r="B26" s="29"/>
      <c r="C26" s="28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5">
        <f>ROUND(AG94,2)</f>
        <v>0</v>
      </c>
      <c r="AL26" s="176"/>
      <c r="AM26" s="176"/>
      <c r="AN26" s="176"/>
      <c r="AO26" s="176"/>
      <c r="AP26" s="28"/>
      <c r="AQ26" s="28"/>
      <c r="AR26" s="29"/>
      <c r="BE26" s="167"/>
    </row>
    <row r="27" spans="1:71" s="1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167"/>
    </row>
    <row r="28" spans="1:71" s="1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77" t="s">
        <v>36</v>
      </c>
      <c r="M28" s="177"/>
      <c r="N28" s="177"/>
      <c r="O28" s="177"/>
      <c r="P28" s="177"/>
      <c r="Q28" s="28"/>
      <c r="R28" s="28"/>
      <c r="S28" s="28"/>
      <c r="T28" s="28"/>
      <c r="U28" s="28"/>
      <c r="V28" s="28"/>
      <c r="W28" s="177" t="s">
        <v>37</v>
      </c>
      <c r="X28" s="177"/>
      <c r="Y28" s="177"/>
      <c r="Z28" s="177"/>
      <c r="AA28" s="177"/>
      <c r="AB28" s="177"/>
      <c r="AC28" s="177"/>
      <c r="AD28" s="177"/>
      <c r="AE28" s="177"/>
      <c r="AF28" s="28"/>
      <c r="AG28" s="28"/>
      <c r="AH28" s="28"/>
      <c r="AI28" s="28"/>
      <c r="AJ28" s="28"/>
      <c r="AK28" s="177" t="s">
        <v>38</v>
      </c>
      <c r="AL28" s="177"/>
      <c r="AM28" s="177"/>
      <c r="AN28" s="177"/>
      <c r="AO28" s="177"/>
      <c r="AP28" s="28"/>
      <c r="AQ28" s="28"/>
      <c r="AR28" s="29"/>
      <c r="BE28" s="167"/>
    </row>
    <row r="29" spans="1:71" s="2" customFormat="1" ht="14.45" customHeight="1">
      <c r="B29" s="33"/>
      <c r="D29" s="23" t="s">
        <v>39</v>
      </c>
      <c r="F29" s="23" t="s">
        <v>40</v>
      </c>
      <c r="L29" s="165">
        <v>0.21</v>
      </c>
      <c r="M29" s="164"/>
      <c r="N29" s="164"/>
      <c r="O29" s="164"/>
      <c r="P29" s="164"/>
      <c r="W29" s="163">
        <f>ROUND(AZ94, 2)</f>
        <v>0</v>
      </c>
      <c r="X29" s="164"/>
      <c r="Y29" s="164"/>
      <c r="Z29" s="164"/>
      <c r="AA29" s="164"/>
      <c r="AB29" s="164"/>
      <c r="AC29" s="164"/>
      <c r="AD29" s="164"/>
      <c r="AE29" s="164"/>
      <c r="AK29" s="163">
        <f>ROUND(AV94, 2)</f>
        <v>0</v>
      </c>
      <c r="AL29" s="164"/>
      <c r="AM29" s="164"/>
      <c r="AN29" s="164"/>
      <c r="AO29" s="164"/>
      <c r="AR29" s="33"/>
      <c r="BE29" s="168"/>
    </row>
    <row r="30" spans="1:71" s="2" customFormat="1" ht="14.45" customHeight="1">
      <c r="B30" s="33"/>
      <c r="F30" s="23" t="s">
        <v>41</v>
      </c>
      <c r="L30" s="165">
        <v>0.15</v>
      </c>
      <c r="M30" s="164"/>
      <c r="N30" s="164"/>
      <c r="O30" s="164"/>
      <c r="P30" s="164"/>
      <c r="W30" s="163">
        <f>ROUND(BA94, 2)</f>
        <v>0</v>
      </c>
      <c r="X30" s="164"/>
      <c r="Y30" s="164"/>
      <c r="Z30" s="164"/>
      <c r="AA30" s="164"/>
      <c r="AB30" s="164"/>
      <c r="AC30" s="164"/>
      <c r="AD30" s="164"/>
      <c r="AE30" s="164"/>
      <c r="AK30" s="163">
        <f>ROUND(AW94, 2)</f>
        <v>0</v>
      </c>
      <c r="AL30" s="164"/>
      <c r="AM30" s="164"/>
      <c r="AN30" s="164"/>
      <c r="AO30" s="164"/>
      <c r="AR30" s="33"/>
      <c r="BE30" s="168"/>
    </row>
    <row r="31" spans="1:71" s="2" customFormat="1" ht="14.45" hidden="1" customHeight="1">
      <c r="B31" s="33"/>
      <c r="F31" s="23" t="s">
        <v>42</v>
      </c>
      <c r="L31" s="165">
        <v>0.21</v>
      </c>
      <c r="M31" s="164"/>
      <c r="N31" s="164"/>
      <c r="O31" s="164"/>
      <c r="P31" s="164"/>
      <c r="W31" s="163">
        <f>ROUND(BB94, 2)</f>
        <v>0</v>
      </c>
      <c r="X31" s="164"/>
      <c r="Y31" s="164"/>
      <c r="Z31" s="164"/>
      <c r="AA31" s="164"/>
      <c r="AB31" s="164"/>
      <c r="AC31" s="164"/>
      <c r="AD31" s="164"/>
      <c r="AE31" s="164"/>
      <c r="AK31" s="163">
        <v>0</v>
      </c>
      <c r="AL31" s="164"/>
      <c r="AM31" s="164"/>
      <c r="AN31" s="164"/>
      <c r="AO31" s="164"/>
      <c r="AR31" s="33"/>
      <c r="BE31" s="168"/>
    </row>
    <row r="32" spans="1:71" s="2" customFormat="1" ht="14.45" hidden="1" customHeight="1">
      <c r="B32" s="33"/>
      <c r="F32" s="23" t="s">
        <v>43</v>
      </c>
      <c r="L32" s="165">
        <v>0.15</v>
      </c>
      <c r="M32" s="164"/>
      <c r="N32" s="164"/>
      <c r="O32" s="164"/>
      <c r="P32" s="164"/>
      <c r="W32" s="163">
        <f>ROUND(BC94, 2)</f>
        <v>0</v>
      </c>
      <c r="X32" s="164"/>
      <c r="Y32" s="164"/>
      <c r="Z32" s="164"/>
      <c r="AA32" s="164"/>
      <c r="AB32" s="164"/>
      <c r="AC32" s="164"/>
      <c r="AD32" s="164"/>
      <c r="AE32" s="164"/>
      <c r="AK32" s="163">
        <v>0</v>
      </c>
      <c r="AL32" s="164"/>
      <c r="AM32" s="164"/>
      <c r="AN32" s="164"/>
      <c r="AO32" s="164"/>
      <c r="AR32" s="33"/>
      <c r="BE32" s="168"/>
    </row>
    <row r="33" spans="1:57" s="2" customFormat="1" ht="14.45" hidden="1" customHeight="1">
      <c r="B33" s="33"/>
      <c r="F33" s="23" t="s">
        <v>44</v>
      </c>
      <c r="L33" s="165">
        <v>0</v>
      </c>
      <c r="M33" s="164"/>
      <c r="N33" s="164"/>
      <c r="O33" s="164"/>
      <c r="P33" s="164"/>
      <c r="W33" s="163">
        <f>ROUND(BD94, 2)</f>
        <v>0</v>
      </c>
      <c r="X33" s="164"/>
      <c r="Y33" s="164"/>
      <c r="Z33" s="164"/>
      <c r="AA33" s="164"/>
      <c r="AB33" s="164"/>
      <c r="AC33" s="164"/>
      <c r="AD33" s="164"/>
      <c r="AE33" s="164"/>
      <c r="AK33" s="163">
        <v>0</v>
      </c>
      <c r="AL33" s="164"/>
      <c r="AM33" s="164"/>
      <c r="AN33" s="164"/>
      <c r="AO33" s="164"/>
      <c r="AR33" s="33"/>
      <c r="BE33" s="168"/>
    </row>
    <row r="34" spans="1:57" s="1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167"/>
    </row>
    <row r="35" spans="1:57" s="1" customFormat="1" ht="25.9" customHeight="1">
      <c r="A35" s="28"/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201" t="s">
        <v>47</v>
      </c>
      <c r="Y35" s="179"/>
      <c r="Z35" s="179"/>
      <c r="AA35" s="179"/>
      <c r="AB35" s="179"/>
      <c r="AC35" s="36"/>
      <c r="AD35" s="36"/>
      <c r="AE35" s="36"/>
      <c r="AF35" s="36"/>
      <c r="AG35" s="36"/>
      <c r="AH35" s="36"/>
      <c r="AI35" s="36"/>
      <c r="AJ35" s="36"/>
      <c r="AK35" s="178">
        <f>SUM(AK26:AK33)</f>
        <v>0</v>
      </c>
      <c r="AL35" s="179"/>
      <c r="AM35" s="179"/>
      <c r="AN35" s="179"/>
      <c r="AO35" s="180"/>
      <c r="AP35" s="34"/>
      <c r="AQ35" s="34"/>
      <c r="AR35" s="29"/>
      <c r="BE35" s="28"/>
    </row>
    <row r="36" spans="1:57" s="1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1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ht="14.45" customHeight="1">
      <c r="B38" s="16"/>
      <c r="AR38" s="16"/>
    </row>
    <row r="39" spans="1:57" ht="14.45" customHeight="1">
      <c r="B39" s="16"/>
      <c r="AR39" s="16"/>
    </row>
    <row r="40" spans="1:57" ht="14.45" customHeight="1">
      <c r="B40" s="16"/>
      <c r="AR40" s="16"/>
    </row>
    <row r="41" spans="1:57" ht="14.45" customHeight="1">
      <c r="B41" s="16"/>
      <c r="AR41" s="16"/>
    </row>
    <row r="42" spans="1:57" ht="14.45" customHeight="1">
      <c r="B42" s="16"/>
      <c r="AR42" s="16"/>
    </row>
    <row r="43" spans="1:57" ht="14.45" customHeight="1">
      <c r="B43" s="16"/>
      <c r="AR43" s="16"/>
    </row>
    <row r="44" spans="1:57" ht="14.45" customHeight="1">
      <c r="B44" s="16"/>
      <c r="AR44" s="16"/>
    </row>
    <row r="45" spans="1:57" ht="14.45" customHeight="1">
      <c r="B45" s="16"/>
      <c r="AR45" s="16"/>
    </row>
    <row r="46" spans="1:57" ht="14.45" customHeight="1">
      <c r="B46" s="16"/>
      <c r="AR46" s="16"/>
    </row>
    <row r="47" spans="1:57" ht="14.45" customHeight="1">
      <c r="B47" s="16"/>
      <c r="AR47" s="16"/>
    </row>
    <row r="48" spans="1:57" ht="14.45" customHeight="1">
      <c r="B48" s="16"/>
      <c r="AR48" s="16"/>
    </row>
    <row r="49" spans="1:57" s="1" customFormat="1" ht="14.45" customHeight="1">
      <c r="B49" s="38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6"/>
      <c r="AR50" s="16"/>
    </row>
    <row r="51" spans="1:57">
      <c r="B51" s="16"/>
      <c r="AR51" s="16"/>
    </row>
    <row r="52" spans="1:57">
      <c r="B52" s="16"/>
      <c r="AR52" s="16"/>
    </row>
    <row r="53" spans="1:57">
      <c r="B53" s="16"/>
      <c r="AR53" s="16"/>
    </row>
    <row r="54" spans="1:57">
      <c r="B54" s="16"/>
      <c r="AR54" s="16"/>
    </row>
    <row r="55" spans="1:57">
      <c r="B55" s="16"/>
      <c r="AR55" s="16"/>
    </row>
    <row r="56" spans="1:57">
      <c r="B56" s="16"/>
      <c r="AR56" s="16"/>
    </row>
    <row r="57" spans="1:57">
      <c r="B57" s="16"/>
      <c r="AR57" s="16"/>
    </row>
    <row r="58" spans="1:57">
      <c r="B58" s="16"/>
      <c r="AR58" s="16"/>
    </row>
    <row r="59" spans="1:57">
      <c r="B59" s="16"/>
      <c r="AR59" s="16"/>
    </row>
    <row r="60" spans="1:57" s="1" customFormat="1" ht="12.75">
      <c r="A60" s="28"/>
      <c r="B60" s="29"/>
      <c r="C60" s="28"/>
      <c r="D60" s="41" t="s">
        <v>50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51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50</v>
      </c>
      <c r="AI60" s="31"/>
      <c r="AJ60" s="31"/>
      <c r="AK60" s="31"/>
      <c r="AL60" s="31"/>
      <c r="AM60" s="41" t="s">
        <v>51</v>
      </c>
      <c r="AN60" s="31"/>
      <c r="AO60" s="31"/>
      <c r="AP60" s="28"/>
      <c r="AQ60" s="28"/>
      <c r="AR60" s="29"/>
      <c r="BE60" s="28"/>
    </row>
    <row r="61" spans="1:57">
      <c r="B61" s="16"/>
      <c r="AR61" s="16"/>
    </row>
    <row r="62" spans="1:57">
      <c r="B62" s="16"/>
      <c r="AR62" s="16"/>
    </row>
    <row r="63" spans="1:57">
      <c r="B63" s="16"/>
      <c r="AR63" s="16"/>
    </row>
    <row r="64" spans="1:57" s="1" customFormat="1" ht="12.75">
      <c r="A64" s="28"/>
      <c r="B64" s="29"/>
      <c r="C64" s="28"/>
      <c r="D64" s="39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53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6"/>
      <c r="AR65" s="16"/>
    </row>
    <row r="66" spans="1:57">
      <c r="B66" s="16"/>
      <c r="AR66" s="16"/>
    </row>
    <row r="67" spans="1:57">
      <c r="B67" s="16"/>
      <c r="AR67" s="16"/>
    </row>
    <row r="68" spans="1:57">
      <c r="B68" s="16"/>
      <c r="AR68" s="16"/>
    </row>
    <row r="69" spans="1:57">
      <c r="B69" s="16"/>
      <c r="AR69" s="16"/>
    </row>
    <row r="70" spans="1:57">
      <c r="B70" s="16"/>
      <c r="AR70" s="16"/>
    </row>
    <row r="71" spans="1:57">
      <c r="B71" s="16"/>
      <c r="AR71" s="16"/>
    </row>
    <row r="72" spans="1:57">
      <c r="B72" s="16"/>
      <c r="AR72" s="16"/>
    </row>
    <row r="73" spans="1:57">
      <c r="B73" s="16"/>
      <c r="AR73" s="16"/>
    </row>
    <row r="74" spans="1:57">
      <c r="B74" s="16"/>
      <c r="AR74" s="16"/>
    </row>
    <row r="75" spans="1:57" s="1" customFormat="1" ht="12.75">
      <c r="A75" s="28"/>
      <c r="B75" s="29"/>
      <c r="C75" s="28"/>
      <c r="D75" s="41" t="s">
        <v>50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51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50</v>
      </c>
      <c r="AI75" s="31"/>
      <c r="AJ75" s="31"/>
      <c r="AK75" s="31"/>
      <c r="AL75" s="31"/>
      <c r="AM75" s="41" t="s">
        <v>51</v>
      </c>
      <c r="AN75" s="31"/>
      <c r="AO75" s="31"/>
      <c r="AP75" s="28"/>
      <c r="AQ75" s="28"/>
      <c r="AR75" s="29"/>
      <c r="BE75" s="28"/>
    </row>
    <row r="76" spans="1:57" s="1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1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1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1" customFormat="1" ht="24.95" customHeight="1">
      <c r="A82" s="28"/>
      <c r="B82" s="29"/>
      <c r="C82" s="17" t="s">
        <v>54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1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3" customFormat="1" ht="12" customHeight="1">
      <c r="B84" s="47"/>
      <c r="C84" s="23" t="s">
        <v>13</v>
      </c>
      <c r="L84" s="3" t="str">
        <f>K5</f>
        <v>24-07</v>
      </c>
      <c r="AR84" s="47"/>
    </row>
    <row r="85" spans="1:91" s="4" customFormat="1" ht="36.950000000000003" customHeight="1">
      <c r="B85" s="48"/>
      <c r="C85" s="49" t="s">
        <v>16</v>
      </c>
      <c r="L85" s="183" t="str">
        <f>K6</f>
        <v>Rekonstrukce silnoproudé a slaboproudé elektrotechniky MŠ Galileo, 8.pěšího pluku 821, Frýdek-Místek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8"/>
    </row>
    <row r="86" spans="1:91" s="1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1" customFormat="1" ht="12" customHeight="1">
      <c r="A87" s="28"/>
      <c r="B87" s="29"/>
      <c r="C87" s="23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k.ú. Místek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22</v>
      </c>
      <c r="AJ87" s="28"/>
      <c r="AK87" s="28"/>
      <c r="AL87" s="28"/>
      <c r="AM87" s="185" t="str">
        <f>IF(AN8= "","",AN8)</f>
        <v>19. 4. 2024</v>
      </c>
      <c r="AN87" s="185"/>
      <c r="AO87" s="28"/>
      <c r="AP87" s="28"/>
      <c r="AQ87" s="28"/>
      <c r="AR87" s="29"/>
      <c r="BE87" s="28"/>
    </row>
    <row r="88" spans="1:91" s="1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1" customFormat="1" ht="15.2" customHeight="1">
      <c r="A89" s="28"/>
      <c r="B89" s="29"/>
      <c r="C89" s="23" t="s">
        <v>24</v>
      </c>
      <c r="D89" s="28"/>
      <c r="E89" s="28"/>
      <c r="F89" s="28"/>
      <c r="G89" s="28"/>
      <c r="H89" s="28"/>
      <c r="I89" s="28"/>
      <c r="J89" s="28"/>
      <c r="K89" s="28"/>
      <c r="L89" s="3" t="str">
        <f>IF(E11= "","",E11)</f>
        <v>Statutární město Frýdek-Místek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30</v>
      </c>
      <c r="AJ89" s="28"/>
      <c r="AK89" s="28"/>
      <c r="AL89" s="28"/>
      <c r="AM89" s="186" t="str">
        <f>IF(E17="","",E17)</f>
        <v>Zdeněk Hložanka</v>
      </c>
      <c r="AN89" s="187"/>
      <c r="AO89" s="187"/>
      <c r="AP89" s="187"/>
      <c r="AQ89" s="28"/>
      <c r="AR89" s="29"/>
      <c r="AS89" s="197" t="s">
        <v>55</v>
      </c>
      <c r="AT89" s="198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1" customFormat="1" ht="15.2" customHeight="1">
      <c r="A90" s="28"/>
      <c r="B90" s="29"/>
      <c r="C90" s="23" t="s">
        <v>28</v>
      </c>
      <c r="D90" s="28"/>
      <c r="E90" s="28"/>
      <c r="F90" s="28"/>
      <c r="G90" s="28"/>
      <c r="H90" s="28"/>
      <c r="I90" s="28"/>
      <c r="J90" s="28"/>
      <c r="K90" s="28"/>
      <c r="L90" s="3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33</v>
      </c>
      <c r="AJ90" s="28"/>
      <c r="AK90" s="28"/>
      <c r="AL90" s="28"/>
      <c r="AM90" s="186" t="str">
        <f>IF(E20="","",E20)</f>
        <v>Zdeněk Hložanka</v>
      </c>
      <c r="AN90" s="187"/>
      <c r="AO90" s="187"/>
      <c r="AP90" s="187"/>
      <c r="AQ90" s="28"/>
      <c r="AR90" s="29"/>
      <c r="AS90" s="199"/>
      <c r="AT90" s="200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1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9"/>
      <c r="AT91" s="200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1" customFormat="1" ht="29.25" customHeight="1">
      <c r="A92" s="28"/>
      <c r="B92" s="29"/>
      <c r="C92" s="192" t="s">
        <v>56</v>
      </c>
      <c r="D92" s="193"/>
      <c r="E92" s="193"/>
      <c r="F92" s="193"/>
      <c r="G92" s="193"/>
      <c r="H92" s="36"/>
      <c r="I92" s="194" t="s">
        <v>57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58</v>
      </c>
      <c r="AH92" s="193"/>
      <c r="AI92" s="193"/>
      <c r="AJ92" s="193"/>
      <c r="AK92" s="193"/>
      <c r="AL92" s="193"/>
      <c r="AM92" s="193"/>
      <c r="AN92" s="194" t="s">
        <v>59</v>
      </c>
      <c r="AO92" s="193"/>
      <c r="AP92" s="196"/>
      <c r="AQ92" s="56" t="s">
        <v>60</v>
      </c>
      <c r="AR92" s="29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  <c r="BE92" s="28"/>
    </row>
    <row r="93" spans="1:91" s="1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8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81">
        <f>ROUND(AG95,2)</f>
        <v>0</v>
      </c>
      <c r="AH94" s="181"/>
      <c r="AI94" s="181"/>
      <c r="AJ94" s="181"/>
      <c r="AK94" s="181"/>
      <c r="AL94" s="181"/>
      <c r="AM94" s="181"/>
      <c r="AN94" s="182">
        <f>SUM(AG94,AT94)</f>
        <v>0</v>
      </c>
      <c r="AO94" s="182"/>
      <c r="AP94" s="182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4</v>
      </c>
      <c r="BX94" s="72" t="s">
        <v>78</v>
      </c>
      <c r="CL94" s="72" t="s">
        <v>1</v>
      </c>
    </row>
    <row r="95" spans="1:91" s="6" customFormat="1" ht="16.5" customHeight="1">
      <c r="A95" s="74" t="s">
        <v>79</v>
      </c>
      <c r="B95" s="75"/>
      <c r="C95" s="76"/>
      <c r="D95" s="190" t="s">
        <v>80</v>
      </c>
      <c r="E95" s="190"/>
      <c r="F95" s="190"/>
      <c r="G95" s="190"/>
      <c r="H95" s="190"/>
      <c r="I95" s="77"/>
      <c r="J95" s="190" t="s">
        <v>81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 ca="1">'D.1.4.1 - Silnoproudá ele...'!J30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8" t="s">
        <v>82</v>
      </c>
      <c r="AR95" s="75"/>
      <c r="AS95" s="79">
        <v>0</v>
      </c>
      <c r="AT95" s="80">
        <f>ROUND(SUM(AV95:AW95),2)</f>
        <v>0</v>
      </c>
      <c r="AU95" s="81">
        <f ca="1">'D.1.4.1 - Silnoproudá ele...'!P130</f>
        <v>0</v>
      </c>
      <c r="AV95" s="80">
        <f ca="1">'D.1.4.1 - Silnoproudá ele...'!J33</f>
        <v>0</v>
      </c>
      <c r="AW95" s="80">
        <f ca="1">'D.1.4.1 - Silnoproudá ele...'!J34</f>
        <v>0</v>
      </c>
      <c r="AX95" s="80">
        <f ca="1">'D.1.4.1 - Silnoproudá ele...'!J35</f>
        <v>0</v>
      </c>
      <c r="AY95" s="80">
        <f ca="1">'D.1.4.1 - Silnoproudá ele...'!J36</f>
        <v>0</v>
      </c>
      <c r="AZ95" s="80">
        <f ca="1">'D.1.4.1 - Silnoproudá ele...'!F33</f>
        <v>0</v>
      </c>
      <c r="BA95" s="80">
        <f ca="1">'D.1.4.1 - Silnoproudá ele...'!F34</f>
        <v>0</v>
      </c>
      <c r="BB95" s="80">
        <f ca="1">'D.1.4.1 - Silnoproudá ele...'!F35</f>
        <v>0</v>
      </c>
      <c r="BC95" s="80">
        <f ca="1">'D.1.4.1 - Silnoproudá ele...'!F36</f>
        <v>0</v>
      </c>
      <c r="BD95" s="82">
        <f ca="1">'D.1.4.1 - Silnoproudá ele...'!F37</f>
        <v>0</v>
      </c>
      <c r="BT95" s="83" t="s">
        <v>83</v>
      </c>
      <c r="BV95" s="83" t="s">
        <v>77</v>
      </c>
      <c r="BW95" s="83" t="s">
        <v>84</v>
      </c>
      <c r="BX95" s="83" t="s">
        <v>4</v>
      </c>
      <c r="CL95" s="83" t="s">
        <v>1</v>
      </c>
      <c r="CM95" s="83" t="s">
        <v>85</v>
      </c>
    </row>
    <row r="96" spans="1:91" s="1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1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2">
    <mergeCell ref="L33:P33"/>
    <mergeCell ref="X35:AB35"/>
    <mergeCell ref="AN95:AP95"/>
    <mergeCell ref="AG95:AM95"/>
    <mergeCell ref="D95:H95"/>
    <mergeCell ref="J95:AF95"/>
    <mergeCell ref="AR2:BE2"/>
    <mergeCell ref="C92:G92"/>
    <mergeCell ref="I92:AF92"/>
    <mergeCell ref="AG92:AM92"/>
    <mergeCell ref="AN92:AP92"/>
    <mergeCell ref="AS89:AT91"/>
    <mergeCell ref="L32:P32"/>
    <mergeCell ref="W31:AE31"/>
    <mergeCell ref="AG94:AM94"/>
    <mergeCell ref="AN94:AP94"/>
    <mergeCell ref="L85:AO85"/>
    <mergeCell ref="AM87:AN87"/>
    <mergeCell ref="AM89:AP89"/>
    <mergeCell ref="AM90:AP90"/>
    <mergeCell ref="W33:AE33"/>
    <mergeCell ref="AK33:AO33"/>
    <mergeCell ref="AK26:AO26"/>
    <mergeCell ref="L28:P28"/>
    <mergeCell ref="W28:AE28"/>
    <mergeCell ref="AK28:AO28"/>
    <mergeCell ref="W29:AE29"/>
    <mergeCell ref="AK35:AO35"/>
    <mergeCell ref="AK31:AO31"/>
    <mergeCell ref="L31:P31"/>
    <mergeCell ref="W32:AE32"/>
    <mergeCell ref="AK32:AO32"/>
    <mergeCell ref="AK29:AO29"/>
    <mergeCell ref="L29:P29"/>
    <mergeCell ref="W30:AE30"/>
    <mergeCell ref="AK30:AO30"/>
    <mergeCell ref="L30:P30"/>
    <mergeCell ref="BE5:BE34"/>
    <mergeCell ref="K5:AO5"/>
    <mergeCell ref="K6:AO6"/>
    <mergeCell ref="E14:AJ14"/>
    <mergeCell ref="E23:AN23"/>
  </mergeCells>
  <phoneticPr fontId="0" type="noConversion"/>
  <hyperlinks>
    <hyperlink ref="A95" location="'D.1.4.1 - Silnoproudá el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14"/>
  <sheetViews>
    <sheetView showGridLines="0" tabSelected="1" workbookViewId="0">
      <selection activeCell="W23" sqref="W2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1:46" ht="36.950000000000003" customHeight="1">
      <c r="L2" s="191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84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1:46" ht="24.95" customHeight="1">
      <c r="B4" s="16"/>
      <c r="D4" s="17" t="s">
        <v>86</v>
      </c>
      <c r="L4" s="16"/>
      <c r="M4" s="84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3" t="s">
        <v>16</v>
      </c>
      <c r="L6" s="16"/>
    </row>
    <row r="7" spans="1:46" ht="26.25" customHeight="1">
      <c r="B7" s="16"/>
      <c r="E7" s="203" t="str">
        <f ca="1">'Rekapitulace stavby'!K6</f>
        <v>Rekonstrukce silnoproudé a slaboproudé elektrotechniky MŠ Galileo, 8.pěšího pluku 821, Frýdek-Místek</v>
      </c>
      <c r="F7" s="204"/>
      <c r="G7" s="204"/>
      <c r="H7" s="204"/>
      <c r="L7" s="16"/>
    </row>
    <row r="8" spans="1:46" s="1" customFormat="1" ht="12" customHeight="1">
      <c r="A8" s="28"/>
      <c r="B8" s="29"/>
      <c r="C8" s="28"/>
      <c r="D8" s="23" t="s">
        <v>87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1" customFormat="1" ht="16.5" customHeight="1">
      <c r="A9" s="28"/>
      <c r="B9" s="29"/>
      <c r="C9" s="28"/>
      <c r="D9" s="28"/>
      <c r="E9" s="183" t="s">
        <v>88</v>
      </c>
      <c r="F9" s="202"/>
      <c r="G9" s="202"/>
      <c r="H9" s="202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1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1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1" customFormat="1" ht="12" customHeight="1">
      <c r="A12" s="28"/>
      <c r="B12" s="29"/>
      <c r="C12" s="28"/>
      <c r="D12" s="23" t="s">
        <v>20</v>
      </c>
      <c r="E12" s="28"/>
      <c r="F12" s="21" t="s">
        <v>89</v>
      </c>
      <c r="G12" s="28"/>
      <c r="H12" s="28"/>
      <c r="I12" s="23" t="s">
        <v>22</v>
      </c>
      <c r="J12" s="51" t="str">
        <f ca="1">'Rekapitulace stavby'!AN8</f>
        <v>19. 4. 2024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1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1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1" customFormat="1" ht="18" customHeight="1">
      <c r="A15" s="28"/>
      <c r="B15" s="29"/>
      <c r="C15" s="28"/>
      <c r="D15" s="28"/>
      <c r="E15" s="21" t="s">
        <v>26</v>
      </c>
      <c r="F15" s="28"/>
      <c r="G15" s="28"/>
      <c r="H15" s="28"/>
      <c r="I15" s="23" t="s">
        <v>27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1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1" customFormat="1" ht="12" customHeight="1">
      <c r="A17" s="28"/>
      <c r="B17" s="29"/>
      <c r="C17" s="28"/>
      <c r="D17" s="23" t="s">
        <v>28</v>
      </c>
      <c r="E17" s="28"/>
      <c r="F17" s="28"/>
      <c r="G17" s="28"/>
      <c r="H17" s="28"/>
      <c r="I17" s="23" t="s">
        <v>25</v>
      </c>
      <c r="J17" s="24" t="str">
        <f ca="1"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1" customFormat="1" ht="18" customHeight="1">
      <c r="A18" s="28"/>
      <c r="B18" s="29"/>
      <c r="C18" s="28"/>
      <c r="D18" s="28"/>
      <c r="E18" s="205" t="str">
        <f ca="1">'Rekapitulace stavby'!E14</f>
        <v>Vyplň údaj</v>
      </c>
      <c r="F18" s="169"/>
      <c r="G18" s="169"/>
      <c r="H18" s="169"/>
      <c r="I18" s="23" t="s">
        <v>27</v>
      </c>
      <c r="J18" s="24" t="str">
        <f ca="1"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1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1" customFormat="1" ht="12" customHeight="1">
      <c r="A20" s="28"/>
      <c r="B20" s="29"/>
      <c r="C20" s="28"/>
      <c r="D20" s="23" t="s">
        <v>30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1" customFormat="1" ht="18" customHeight="1">
      <c r="A21" s="28"/>
      <c r="B21" s="29"/>
      <c r="C21" s="28"/>
      <c r="D21" s="28"/>
      <c r="E21" s="21" t="s">
        <v>31</v>
      </c>
      <c r="F21" s="28"/>
      <c r="G21" s="28"/>
      <c r="H21" s="28"/>
      <c r="I21" s="23" t="s">
        <v>27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1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1" customFormat="1" ht="12" customHeight="1">
      <c r="A23" s="28"/>
      <c r="B23" s="29"/>
      <c r="C23" s="28"/>
      <c r="D23" s="23" t="s">
        <v>33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1" customFormat="1" ht="18" customHeight="1">
      <c r="A24" s="28"/>
      <c r="B24" s="29"/>
      <c r="C24" s="28"/>
      <c r="D24" s="28"/>
      <c r="E24" s="21" t="s">
        <v>31</v>
      </c>
      <c r="F24" s="28"/>
      <c r="G24" s="28"/>
      <c r="H24" s="28"/>
      <c r="I24" s="23" t="s">
        <v>27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1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1" customFormat="1" ht="12" customHeight="1">
      <c r="A26" s="28"/>
      <c r="B26" s="29"/>
      <c r="C26" s="28"/>
      <c r="D26" s="23" t="s">
        <v>34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7" customFormat="1" ht="16.5" customHeight="1">
      <c r="A27" s="85"/>
      <c r="B27" s="86"/>
      <c r="C27" s="85"/>
      <c r="D27" s="85"/>
      <c r="E27" s="174" t="s">
        <v>1</v>
      </c>
      <c r="F27" s="174"/>
      <c r="G27" s="174"/>
      <c r="H27" s="174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1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1" customFormat="1" ht="6.95" customHeight="1">
      <c r="A29" s="28"/>
      <c r="B29" s="29"/>
      <c r="C29" s="28"/>
      <c r="D29" s="61"/>
      <c r="E29" s="61"/>
      <c r="F29" s="61"/>
      <c r="G29" s="61"/>
      <c r="H29" s="61"/>
      <c r="I29" s="61"/>
      <c r="J29" s="61"/>
      <c r="K29" s="61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1" customFormat="1" ht="25.35" customHeight="1">
      <c r="A30" s="28"/>
      <c r="B30" s="29"/>
      <c r="C30" s="28"/>
      <c r="D30" s="88" t="s">
        <v>35</v>
      </c>
      <c r="E30" s="28"/>
      <c r="F30" s="28"/>
      <c r="G30" s="28"/>
      <c r="H30" s="28"/>
      <c r="I30" s="28"/>
      <c r="J30" s="66">
        <f>ROUND(J130,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1" customFormat="1" ht="6.95" customHeight="1">
      <c r="A31" s="28"/>
      <c r="B31" s="29"/>
      <c r="C31" s="28"/>
      <c r="D31" s="61"/>
      <c r="E31" s="61"/>
      <c r="F31" s="61"/>
      <c r="G31" s="61"/>
      <c r="H31" s="61"/>
      <c r="I31" s="61"/>
      <c r="J31" s="61"/>
      <c r="K31" s="61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1" customFormat="1" ht="14.45" customHeight="1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1" customFormat="1" ht="14.45" customHeight="1">
      <c r="A33" s="28"/>
      <c r="B33" s="29"/>
      <c r="C33" s="28"/>
      <c r="D33" s="89" t="s">
        <v>39</v>
      </c>
      <c r="E33" s="23" t="s">
        <v>40</v>
      </c>
      <c r="F33" s="90">
        <f>ROUND((SUM(BE130:BE313)),  2)</f>
        <v>0</v>
      </c>
      <c r="G33" s="28"/>
      <c r="H33" s="28"/>
      <c r="I33" s="91">
        <v>0.21</v>
      </c>
      <c r="J33" s="90">
        <f>ROUND(((SUM(BE130:BE313))*I33),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1" customFormat="1" ht="14.45" customHeight="1">
      <c r="A34" s="28"/>
      <c r="B34" s="29"/>
      <c r="C34" s="28"/>
      <c r="D34" s="28"/>
      <c r="E34" s="23" t="s">
        <v>41</v>
      </c>
      <c r="F34" s="90">
        <f>ROUND((SUM(BF130:BF313)),  2)</f>
        <v>0</v>
      </c>
      <c r="G34" s="28"/>
      <c r="H34" s="28"/>
      <c r="I34" s="91">
        <v>0.15</v>
      </c>
      <c r="J34" s="90">
        <f>ROUND(((SUM(BF130:BF313))*I34),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1" customFormat="1" ht="14.45" hidden="1" customHeight="1">
      <c r="A35" s="28"/>
      <c r="B35" s="29"/>
      <c r="C35" s="28"/>
      <c r="D35" s="28"/>
      <c r="E35" s="23" t="s">
        <v>42</v>
      </c>
      <c r="F35" s="90">
        <f>ROUND((SUM(BG130:BG313)),  2)</f>
        <v>0</v>
      </c>
      <c r="G35" s="28"/>
      <c r="H35" s="28"/>
      <c r="I35" s="91">
        <v>0.21</v>
      </c>
      <c r="J35" s="9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1" customFormat="1" ht="14.45" hidden="1" customHeight="1">
      <c r="A36" s="28"/>
      <c r="B36" s="29"/>
      <c r="C36" s="28"/>
      <c r="D36" s="28"/>
      <c r="E36" s="23" t="s">
        <v>43</v>
      </c>
      <c r="F36" s="90">
        <f>ROUND((SUM(BH130:BH313)),  2)</f>
        <v>0</v>
      </c>
      <c r="G36" s="28"/>
      <c r="H36" s="28"/>
      <c r="I36" s="91">
        <v>0.15</v>
      </c>
      <c r="J36" s="90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1" customFormat="1" ht="14.45" hidden="1" customHeight="1">
      <c r="A37" s="28"/>
      <c r="B37" s="29"/>
      <c r="C37" s="28"/>
      <c r="D37" s="28"/>
      <c r="E37" s="23" t="s">
        <v>44</v>
      </c>
      <c r="F37" s="90">
        <f>ROUND((SUM(BI130:BI313)),  2)</f>
        <v>0</v>
      </c>
      <c r="G37" s="28"/>
      <c r="H37" s="28"/>
      <c r="I37" s="91">
        <v>0</v>
      </c>
      <c r="J37" s="90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1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1" customFormat="1" ht="25.35" customHeight="1">
      <c r="A39" s="28"/>
      <c r="B39" s="29"/>
      <c r="C39" s="34"/>
      <c r="D39" s="35" t="s">
        <v>45</v>
      </c>
      <c r="E39" s="36"/>
      <c r="F39" s="36"/>
      <c r="G39" s="92" t="s">
        <v>46</v>
      </c>
      <c r="H39" s="37" t="s">
        <v>47</v>
      </c>
      <c r="I39" s="36"/>
      <c r="J39" s="93">
        <f>SUM(J30:J37)</f>
        <v>0</v>
      </c>
      <c r="K39" s="94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1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ht="14.45" customHeight="1">
      <c r="B41" s="16"/>
      <c r="L41" s="16"/>
    </row>
    <row r="42" spans="1:31" ht="14.45" customHeight="1">
      <c r="B42" s="16"/>
      <c r="L42" s="16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1" customFormat="1" ht="12.75">
      <c r="A61" s="28"/>
      <c r="B61" s="29"/>
      <c r="C61" s="28"/>
      <c r="D61" s="41" t="s">
        <v>50</v>
      </c>
      <c r="E61" s="31"/>
      <c r="F61" s="95" t="s">
        <v>51</v>
      </c>
      <c r="G61" s="41" t="s">
        <v>50</v>
      </c>
      <c r="H61" s="31"/>
      <c r="I61" s="31"/>
      <c r="J61" s="96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1" customFormat="1" ht="12.75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1" customFormat="1" ht="12.75">
      <c r="A76" s="28"/>
      <c r="B76" s="29"/>
      <c r="C76" s="28"/>
      <c r="D76" s="41" t="s">
        <v>50</v>
      </c>
      <c r="E76" s="31"/>
      <c r="F76" s="95" t="s">
        <v>51</v>
      </c>
      <c r="G76" s="41" t="s">
        <v>50</v>
      </c>
      <c r="H76" s="31"/>
      <c r="I76" s="31"/>
      <c r="J76" s="96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1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1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1" customFormat="1" ht="24.95" customHeight="1">
      <c r="A82" s="28"/>
      <c r="B82" s="29"/>
      <c r="C82" s="17" t="s">
        <v>90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1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1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1" customFormat="1" ht="26.25" customHeight="1">
      <c r="A85" s="28"/>
      <c r="B85" s="29"/>
      <c r="C85" s="28"/>
      <c r="D85" s="28"/>
      <c r="E85" s="203" t="str">
        <f>E7</f>
        <v>Rekonstrukce silnoproudé a slaboproudé elektrotechniky MŠ Galileo, 8.pěšího pluku 821, Frýdek-Místek</v>
      </c>
      <c r="F85" s="204"/>
      <c r="G85" s="204"/>
      <c r="H85" s="204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1" customFormat="1" ht="12" customHeight="1">
      <c r="A86" s="28"/>
      <c r="B86" s="29"/>
      <c r="C86" s="23" t="s">
        <v>87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1" customFormat="1" ht="16.5" customHeight="1">
      <c r="A87" s="28"/>
      <c r="B87" s="29"/>
      <c r="C87" s="28"/>
      <c r="D87" s="28"/>
      <c r="E87" s="183" t="str">
        <f>E9</f>
        <v>D.1.4.1 - Silnoproudá elektrotechnika</v>
      </c>
      <c r="F87" s="202"/>
      <c r="G87" s="202"/>
      <c r="H87" s="202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1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1" customFormat="1" ht="12" customHeight="1">
      <c r="A89" s="28"/>
      <c r="B89" s="29"/>
      <c r="C89" s="23" t="s">
        <v>20</v>
      </c>
      <c r="D89" s="28"/>
      <c r="E89" s="28"/>
      <c r="F89" s="21" t="str">
        <f>F12</f>
        <v>k.ú.  Místek</v>
      </c>
      <c r="G89" s="28"/>
      <c r="H89" s="28"/>
      <c r="I89" s="23" t="s">
        <v>22</v>
      </c>
      <c r="J89" s="51" t="str">
        <f>IF(J12="","",J12)</f>
        <v>19. 4. 2024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1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1" customFormat="1" ht="15.2" customHeight="1">
      <c r="A91" s="28"/>
      <c r="B91" s="29"/>
      <c r="C91" s="23" t="s">
        <v>24</v>
      </c>
      <c r="D91" s="28"/>
      <c r="E91" s="28"/>
      <c r="F91" s="21" t="str">
        <f>E15</f>
        <v>Statutární město Frýdek-Místek</v>
      </c>
      <c r="G91" s="28"/>
      <c r="H91" s="28"/>
      <c r="I91" s="23" t="s">
        <v>30</v>
      </c>
      <c r="J91" s="26" t="str">
        <f>E21</f>
        <v>Zdeněk Hložanka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1" customFormat="1" ht="15.2" customHeight="1">
      <c r="A92" s="28"/>
      <c r="B92" s="29"/>
      <c r="C92" s="23" t="s">
        <v>28</v>
      </c>
      <c r="D92" s="28"/>
      <c r="E92" s="28"/>
      <c r="F92" s="21" t="str">
        <f>IF(E18="","",E18)</f>
        <v>Vyplň údaj</v>
      </c>
      <c r="G92" s="28"/>
      <c r="H92" s="28"/>
      <c r="I92" s="23" t="s">
        <v>33</v>
      </c>
      <c r="J92" s="26" t="str">
        <f>E24</f>
        <v>Zdeněk Hložanka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1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1" customFormat="1" ht="29.25" customHeight="1">
      <c r="A94" s="28"/>
      <c r="B94" s="29"/>
      <c r="C94" s="97" t="s">
        <v>91</v>
      </c>
      <c r="D94" s="34"/>
      <c r="E94" s="34"/>
      <c r="F94" s="34"/>
      <c r="G94" s="34"/>
      <c r="H94" s="34"/>
      <c r="I94" s="34"/>
      <c r="J94" s="98" t="s">
        <v>92</v>
      </c>
      <c r="K94" s="3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1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1" customFormat="1" ht="22.9" customHeight="1">
      <c r="A96" s="28"/>
      <c r="B96" s="29"/>
      <c r="C96" s="99" t="s">
        <v>93</v>
      </c>
      <c r="D96" s="28"/>
      <c r="E96" s="28"/>
      <c r="F96" s="28"/>
      <c r="G96" s="28"/>
      <c r="H96" s="28"/>
      <c r="I96" s="28"/>
      <c r="J96" s="66">
        <f>J130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94</v>
      </c>
    </row>
    <row r="97" spans="1:31" s="8" customFormat="1" ht="24.95" customHeight="1">
      <c r="B97" s="100"/>
      <c r="D97" s="101" t="s">
        <v>95</v>
      </c>
      <c r="E97" s="102"/>
      <c r="F97" s="102"/>
      <c r="G97" s="102"/>
      <c r="H97" s="102"/>
      <c r="I97" s="102"/>
      <c r="J97" s="103">
        <f>J131</f>
        <v>0</v>
      </c>
      <c r="L97" s="100"/>
    </row>
    <row r="98" spans="1:31" s="9" customFormat="1" ht="19.899999999999999" customHeight="1">
      <c r="B98" s="104"/>
      <c r="D98" s="105" t="s">
        <v>96</v>
      </c>
      <c r="E98" s="106"/>
      <c r="F98" s="106"/>
      <c r="G98" s="106"/>
      <c r="H98" s="106"/>
      <c r="I98" s="106"/>
      <c r="J98" s="107">
        <f>J132</f>
        <v>0</v>
      </c>
      <c r="L98" s="104"/>
    </row>
    <row r="99" spans="1:31" s="8" customFormat="1" ht="24.95" customHeight="1">
      <c r="B99" s="100"/>
      <c r="D99" s="101" t="s">
        <v>97</v>
      </c>
      <c r="E99" s="102"/>
      <c r="F99" s="102"/>
      <c r="G99" s="102"/>
      <c r="H99" s="102"/>
      <c r="I99" s="102"/>
      <c r="J99" s="103">
        <f>J136</f>
        <v>0</v>
      </c>
      <c r="L99" s="100"/>
    </row>
    <row r="100" spans="1:31" s="9" customFormat="1" ht="19.899999999999999" customHeight="1">
      <c r="B100" s="104"/>
      <c r="D100" s="105" t="s">
        <v>98</v>
      </c>
      <c r="E100" s="106"/>
      <c r="F100" s="106"/>
      <c r="G100" s="106"/>
      <c r="H100" s="106"/>
      <c r="I100" s="106"/>
      <c r="J100" s="107">
        <f>J137</f>
        <v>0</v>
      </c>
      <c r="L100" s="104"/>
    </row>
    <row r="101" spans="1:31" s="9" customFormat="1" ht="19.899999999999999" customHeight="1">
      <c r="B101" s="104"/>
      <c r="D101" s="105" t="s">
        <v>99</v>
      </c>
      <c r="E101" s="106"/>
      <c r="F101" s="106"/>
      <c r="G101" s="106"/>
      <c r="H101" s="106"/>
      <c r="I101" s="106"/>
      <c r="J101" s="107">
        <f>J146</f>
        <v>0</v>
      </c>
      <c r="L101" s="104"/>
    </row>
    <row r="102" spans="1:31" s="9" customFormat="1" ht="19.899999999999999" customHeight="1">
      <c r="B102" s="104"/>
      <c r="D102" s="105" t="s">
        <v>100</v>
      </c>
      <c r="E102" s="106"/>
      <c r="F102" s="106"/>
      <c r="G102" s="106"/>
      <c r="H102" s="106"/>
      <c r="I102" s="106"/>
      <c r="J102" s="107">
        <f>J156</f>
        <v>0</v>
      </c>
      <c r="L102" s="104"/>
    </row>
    <row r="103" spans="1:31" s="9" customFormat="1" ht="19.899999999999999" customHeight="1">
      <c r="B103" s="104"/>
      <c r="D103" s="105"/>
      <c r="E103" s="106"/>
      <c r="F103" s="106"/>
      <c r="G103" s="106"/>
      <c r="H103" s="106"/>
      <c r="I103" s="106"/>
      <c r="J103" s="107"/>
      <c r="L103" s="104"/>
    </row>
    <row r="104" spans="1:31" s="8" customFormat="1" ht="24.95" customHeight="1">
      <c r="B104" s="100"/>
      <c r="D104" s="101" t="s">
        <v>101</v>
      </c>
      <c r="E104" s="102"/>
      <c r="F104" s="102"/>
      <c r="G104" s="102"/>
      <c r="H104" s="102"/>
      <c r="I104" s="102"/>
      <c r="J104" s="103">
        <f>J165</f>
        <v>0</v>
      </c>
      <c r="L104" s="100"/>
    </row>
    <row r="105" spans="1:31" s="9" customFormat="1" ht="19.899999999999999" customHeight="1">
      <c r="B105" s="104"/>
      <c r="D105" s="105" t="s">
        <v>102</v>
      </c>
      <c r="E105" s="106"/>
      <c r="F105" s="106"/>
      <c r="G105" s="106"/>
      <c r="H105" s="106"/>
      <c r="I105" s="106"/>
      <c r="J105" s="107">
        <f>J166</f>
        <v>0</v>
      </c>
      <c r="L105" s="104"/>
    </row>
    <row r="106" spans="1:31" s="9" customFormat="1" ht="19.899999999999999" customHeight="1">
      <c r="B106" s="104"/>
      <c r="D106" s="105" t="s">
        <v>103</v>
      </c>
      <c r="E106" s="106"/>
      <c r="F106" s="106"/>
      <c r="G106" s="106"/>
      <c r="H106" s="106"/>
      <c r="I106" s="106"/>
      <c r="J106" s="107">
        <f>J258</f>
        <v>0</v>
      </c>
      <c r="L106" s="104"/>
    </row>
    <row r="107" spans="1:31" s="9" customFormat="1" ht="19.899999999999999" customHeight="1">
      <c r="B107" s="104"/>
      <c r="D107" s="105" t="s">
        <v>104</v>
      </c>
      <c r="E107" s="106"/>
      <c r="F107" s="106"/>
      <c r="G107" s="106"/>
      <c r="H107" s="106"/>
      <c r="I107" s="106"/>
      <c r="J107" s="107">
        <f>J280</f>
        <v>0</v>
      </c>
      <c r="L107" s="104"/>
    </row>
    <row r="108" spans="1:31" s="9" customFormat="1" ht="19.899999999999999" customHeight="1">
      <c r="B108" s="104"/>
      <c r="D108" s="105" t="s">
        <v>105</v>
      </c>
      <c r="E108" s="106"/>
      <c r="F108" s="106"/>
      <c r="G108" s="106"/>
      <c r="H108" s="106"/>
      <c r="I108" s="106"/>
      <c r="J108" s="107">
        <f>J286</f>
        <v>0</v>
      </c>
      <c r="L108" s="104"/>
    </row>
    <row r="109" spans="1:31" s="9" customFormat="1" ht="19.899999999999999" customHeight="1">
      <c r="B109" s="104"/>
      <c r="D109" s="105" t="s">
        <v>106</v>
      </c>
      <c r="E109" s="106"/>
      <c r="F109" s="106"/>
      <c r="G109" s="106"/>
      <c r="H109" s="106"/>
      <c r="I109" s="106"/>
      <c r="J109" s="107">
        <f>J295</f>
        <v>0</v>
      </c>
      <c r="L109" s="104"/>
    </row>
    <row r="110" spans="1:31" s="9" customFormat="1" ht="19.899999999999999" customHeight="1">
      <c r="B110" s="104"/>
      <c r="D110" s="105" t="s">
        <v>107</v>
      </c>
      <c r="E110" s="106"/>
      <c r="F110" s="106"/>
      <c r="G110" s="106"/>
      <c r="H110" s="106"/>
      <c r="I110" s="106"/>
      <c r="J110" s="107">
        <f>J305</f>
        <v>0</v>
      </c>
      <c r="L110" s="104"/>
    </row>
    <row r="111" spans="1:31" s="1" customFormat="1" ht="21.7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1" customFormat="1" ht="6.95" customHeight="1">
      <c r="A112" s="28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1" customFormat="1" ht="6.95" customHeight="1">
      <c r="A116" s="28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1" customFormat="1" ht="24.95" customHeight="1">
      <c r="A117" s="28"/>
      <c r="B117" s="29"/>
      <c r="C117" s="17" t="s">
        <v>108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1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1" customFormat="1" ht="12" customHeight="1">
      <c r="A119" s="28"/>
      <c r="B119" s="29"/>
      <c r="C119" s="23" t="s">
        <v>16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1" customFormat="1" ht="26.25" customHeight="1">
      <c r="A120" s="28"/>
      <c r="B120" s="29"/>
      <c r="C120" s="28"/>
      <c r="D120" s="28"/>
      <c r="E120" s="203" t="str">
        <f>E7</f>
        <v>Rekonstrukce silnoproudé a slaboproudé elektrotechniky MŠ Galileo, 8.pěšího pluku 821, Frýdek-Místek</v>
      </c>
      <c r="F120" s="204"/>
      <c r="G120" s="204"/>
      <c r="H120" s="204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1" customFormat="1" ht="12" customHeight="1">
      <c r="A121" s="28"/>
      <c r="B121" s="29"/>
      <c r="C121" s="23" t="s">
        <v>87</v>
      </c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1" customFormat="1" ht="16.5" customHeight="1">
      <c r="A122" s="28"/>
      <c r="B122" s="29"/>
      <c r="C122" s="28"/>
      <c r="D122" s="28"/>
      <c r="E122" s="183" t="str">
        <f>E9</f>
        <v>D.1.4.1 - Silnoproudá elektrotechnika</v>
      </c>
      <c r="F122" s="202"/>
      <c r="G122" s="202"/>
      <c r="H122" s="202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1" customFormat="1" ht="6.9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1" customFormat="1" ht="12" customHeight="1">
      <c r="A124" s="28"/>
      <c r="B124" s="29"/>
      <c r="C124" s="23" t="s">
        <v>20</v>
      </c>
      <c r="D124" s="28"/>
      <c r="E124" s="28"/>
      <c r="F124" s="21" t="str">
        <f>F12</f>
        <v>k.ú.  Místek</v>
      </c>
      <c r="G124" s="28"/>
      <c r="H124" s="28"/>
      <c r="I124" s="23" t="s">
        <v>22</v>
      </c>
      <c r="J124" s="51" t="str">
        <f>IF(J12="","",J12)</f>
        <v>19. 4. 2024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1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1" customFormat="1" ht="15.2" customHeight="1">
      <c r="A126" s="28"/>
      <c r="B126" s="29"/>
      <c r="C126" s="23" t="s">
        <v>24</v>
      </c>
      <c r="D126" s="28"/>
      <c r="E126" s="28"/>
      <c r="F126" s="21" t="str">
        <f>E15</f>
        <v>Statutární město Frýdek-Místek</v>
      </c>
      <c r="G126" s="28"/>
      <c r="H126" s="28"/>
      <c r="I126" s="23" t="s">
        <v>30</v>
      </c>
      <c r="J126" s="26" t="str">
        <f>E21</f>
        <v>Zdeněk Hložanka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1" customFormat="1" ht="15.2" customHeight="1">
      <c r="A127" s="28"/>
      <c r="B127" s="29"/>
      <c r="C127" s="23" t="s">
        <v>28</v>
      </c>
      <c r="D127" s="28"/>
      <c r="E127" s="28"/>
      <c r="F127" s="21" t="str">
        <f>IF(E18="","",E18)</f>
        <v>Vyplň údaj</v>
      </c>
      <c r="G127" s="28"/>
      <c r="H127" s="28"/>
      <c r="I127" s="23" t="s">
        <v>33</v>
      </c>
      <c r="J127" s="26" t="str">
        <f>E24</f>
        <v>Zdeněk Hložanka</v>
      </c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" customFormat="1" ht="10.35" customHeight="1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0" customFormat="1" ht="29.25" customHeight="1">
      <c r="A129" s="108"/>
      <c r="B129" s="109"/>
      <c r="C129" s="110" t="s">
        <v>109</v>
      </c>
      <c r="D129" s="111" t="s">
        <v>60</v>
      </c>
      <c r="E129" s="111" t="s">
        <v>56</v>
      </c>
      <c r="F129" s="111" t="s">
        <v>57</v>
      </c>
      <c r="G129" s="111" t="s">
        <v>110</v>
      </c>
      <c r="H129" s="111" t="s">
        <v>111</v>
      </c>
      <c r="I129" s="111" t="s">
        <v>112</v>
      </c>
      <c r="J129" s="112" t="s">
        <v>92</v>
      </c>
      <c r="K129" s="113" t="s">
        <v>113</v>
      </c>
      <c r="L129" s="114"/>
      <c r="M129" s="57" t="s">
        <v>1</v>
      </c>
      <c r="N129" s="58" t="s">
        <v>39</v>
      </c>
      <c r="O129" s="58" t="s">
        <v>114</v>
      </c>
      <c r="P129" s="58" t="s">
        <v>115</v>
      </c>
      <c r="Q129" s="58" t="s">
        <v>116</v>
      </c>
      <c r="R129" s="58" t="s">
        <v>117</v>
      </c>
      <c r="S129" s="58" t="s">
        <v>118</v>
      </c>
      <c r="T129" s="59" t="s">
        <v>119</v>
      </c>
      <c r="U129" s="108"/>
      <c r="V129" s="108"/>
      <c r="W129" s="108"/>
      <c r="X129" s="108"/>
      <c r="Y129" s="108"/>
      <c r="Z129" s="108"/>
      <c r="AA129" s="108"/>
      <c r="AB129" s="108"/>
      <c r="AC129" s="108"/>
      <c r="AD129" s="108"/>
      <c r="AE129" s="108"/>
    </row>
    <row r="130" spans="1:65" s="1" customFormat="1" ht="22.9" customHeight="1">
      <c r="A130" s="28"/>
      <c r="B130" s="29"/>
      <c r="C130" s="64" t="s">
        <v>120</v>
      </c>
      <c r="D130" s="28"/>
      <c r="E130" s="28"/>
      <c r="F130" s="28"/>
      <c r="G130" s="28"/>
      <c r="H130" s="28"/>
      <c r="I130" s="28"/>
      <c r="J130" s="115">
        <f>BK130</f>
        <v>0</v>
      </c>
      <c r="K130" s="28"/>
      <c r="L130" s="29"/>
      <c r="M130" s="60"/>
      <c r="N130" s="52"/>
      <c r="O130" s="61"/>
      <c r="P130" s="116">
        <f>P131+P136+P165</f>
        <v>0</v>
      </c>
      <c r="Q130" s="61"/>
      <c r="R130" s="116">
        <f>R131+R136+R165</f>
        <v>10.283405</v>
      </c>
      <c r="S130" s="61"/>
      <c r="T130" s="117">
        <f>T131+T136+T165</f>
        <v>3.0817800000000002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3" t="s">
        <v>74</v>
      </c>
      <c r="AU130" s="13" t="s">
        <v>94</v>
      </c>
      <c r="BK130" s="118">
        <f>BK131+BK136+BK165</f>
        <v>0</v>
      </c>
    </row>
    <row r="131" spans="1:65" s="11" customFormat="1" ht="25.9" customHeight="1">
      <c r="B131" s="119"/>
      <c r="D131" s="120" t="s">
        <v>74</v>
      </c>
      <c r="E131" s="121" t="s">
        <v>121</v>
      </c>
      <c r="F131" s="121" t="s">
        <v>122</v>
      </c>
      <c r="I131" s="122"/>
      <c r="J131" s="123">
        <f>BK131</f>
        <v>0</v>
      </c>
      <c r="L131" s="119"/>
      <c r="M131" s="124"/>
      <c r="N131" s="125"/>
      <c r="O131" s="125"/>
      <c r="P131" s="126">
        <f>P132</f>
        <v>0</v>
      </c>
      <c r="Q131" s="125"/>
      <c r="R131" s="126">
        <f>R132</f>
        <v>0</v>
      </c>
      <c r="S131" s="125"/>
      <c r="T131" s="127">
        <f>T132</f>
        <v>0</v>
      </c>
      <c r="AR131" s="120" t="s">
        <v>75</v>
      </c>
      <c r="AT131" s="128" t="s">
        <v>74</v>
      </c>
      <c r="AU131" s="128" t="s">
        <v>75</v>
      </c>
      <c r="AY131" s="120" t="s">
        <v>123</v>
      </c>
      <c r="BK131" s="129">
        <f>BK132</f>
        <v>0</v>
      </c>
    </row>
    <row r="132" spans="1:65" s="11" customFormat="1" ht="22.9" customHeight="1">
      <c r="B132" s="119"/>
      <c r="D132" s="120" t="s">
        <v>74</v>
      </c>
      <c r="E132" s="130" t="s">
        <v>124</v>
      </c>
      <c r="F132" s="130" t="s">
        <v>125</v>
      </c>
      <c r="I132" s="122"/>
      <c r="J132" s="131">
        <f>BK132</f>
        <v>0</v>
      </c>
      <c r="L132" s="119"/>
      <c r="M132" s="124"/>
      <c r="N132" s="125"/>
      <c r="O132" s="125"/>
      <c r="P132" s="126">
        <f>SUM(P133:P135)</f>
        <v>0</v>
      </c>
      <c r="Q132" s="125"/>
      <c r="R132" s="126">
        <f>SUM(R133:R135)</f>
        <v>0</v>
      </c>
      <c r="S132" s="125"/>
      <c r="T132" s="127">
        <f>SUM(T133:T135)</f>
        <v>0</v>
      </c>
      <c r="AR132" s="120" t="s">
        <v>75</v>
      </c>
      <c r="AT132" s="128" t="s">
        <v>74</v>
      </c>
      <c r="AU132" s="128" t="s">
        <v>83</v>
      </c>
      <c r="AY132" s="120" t="s">
        <v>123</v>
      </c>
      <c r="BK132" s="129">
        <f>SUM(BK133:BK135)</f>
        <v>0</v>
      </c>
    </row>
    <row r="133" spans="1:65" s="1" customFormat="1" ht="24.2" customHeight="1">
      <c r="A133" s="28"/>
      <c r="B133" s="132"/>
      <c r="C133" s="133" t="s">
        <v>83</v>
      </c>
      <c r="D133" s="133" t="s">
        <v>126</v>
      </c>
      <c r="E133" s="134" t="s">
        <v>127</v>
      </c>
      <c r="F133" s="135" t="s">
        <v>128</v>
      </c>
      <c r="G133" s="136" t="s">
        <v>129</v>
      </c>
      <c r="H133" s="137">
        <v>40</v>
      </c>
      <c r="I133" s="138"/>
      <c r="J133" s="139">
        <f>ROUND(I133*H133,2)</f>
        <v>0</v>
      </c>
      <c r="K133" s="140"/>
      <c r="L133" s="29"/>
      <c r="M133" s="141" t="s">
        <v>1</v>
      </c>
      <c r="N133" s="142" t="s">
        <v>40</v>
      </c>
      <c r="O133" s="54"/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5" t="s">
        <v>130</v>
      </c>
      <c r="AT133" s="145" t="s">
        <v>126</v>
      </c>
      <c r="AU133" s="145" t="s">
        <v>85</v>
      </c>
      <c r="AY133" s="13" t="s">
        <v>123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3" t="s">
        <v>83</v>
      </c>
      <c r="BK133" s="146">
        <f>ROUND(I133*H133,2)</f>
        <v>0</v>
      </c>
      <c r="BL133" s="13" t="s">
        <v>130</v>
      </c>
      <c r="BM133" s="145" t="s">
        <v>131</v>
      </c>
    </row>
    <row r="134" spans="1:65" s="1" customFormat="1" ht="16.5" customHeight="1">
      <c r="A134" s="28"/>
      <c r="B134" s="132"/>
      <c r="C134" s="133" t="s">
        <v>85</v>
      </c>
      <c r="D134" s="133" t="s">
        <v>126</v>
      </c>
      <c r="E134" s="134" t="s">
        <v>132</v>
      </c>
      <c r="F134" s="135" t="s">
        <v>133</v>
      </c>
      <c r="G134" s="136" t="s">
        <v>129</v>
      </c>
      <c r="H134" s="137">
        <v>32</v>
      </c>
      <c r="I134" s="138"/>
      <c r="J134" s="139">
        <f>ROUND(I134*H134,2)</f>
        <v>0</v>
      </c>
      <c r="K134" s="140"/>
      <c r="L134" s="29"/>
      <c r="M134" s="141" t="s">
        <v>1</v>
      </c>
      <c r="N134" s="142" t="s">
        <v>40</v>
      </c>
      <c r="O134" s="54"/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5" t="s">
        <v>130</v>
      </c>
      <c r="AT134" s="145" t="s">
        <v>126</v>
      </c>
      <c r="AU134" s="145" t="s">
        <v>85</v>
      </c>
      <c r="AY134" s="13" t="s">
        <v>123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3" t="s">
        <v>83</v>
      </c>
      <c r="BK134" s="146">
        <f>ROUND(I134*H134,2)</f>
        <v>0</v>
      </c>
      <c r="BL134" s="13" t="s">
        <v>130</v>
      </c>
      <c r="BM134" s="145" t="s">
        <v>134</v>
      </c>
    </row>
    <row r="135" spans="1:65" s="1" customFormat="1" ht="16.5" customHeight="1">
      <c r="A135" s="28"/>
      <c r="B135" s="132"/>
      <c r="C135" s="133" t="s">
        <v>135</v>
      </c>
      <c r="D135" s="133" t="s">
        <v>126</v>
      </c>
      <c r="E135" s="134" t="s">
        <v>136</v>
      </c>
      <c r="F135" s="135" t="s">
        <v>137</v>
      </c>
      <c r="G135" s="136" t="s">
        <v>129</v>
      </c>
      <c r="H135" s="137">
        <v>8</v>
      </c>
      <c r="I135" s="138"/>
      <c r="J135" s="139">
        <f>ROUND(I135*H135,2)</f>
        <v>0</v>
      </c>
      <c r="K135" s="140"/>
      <c r="L135" s="29"/>
      <c r="M135" s="141" t="s">
        <v>1</v>
      </c>
      <c r="N135" s="142" t="s">
        <v>40</v>
      </c>
      <c r="O135" s="54"/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5" t="s">
        <v>130</v>
      </c>
      <c r="AT135" s="145" t="s">
        <v>126</v>
      </c>
      <c r="AU135" s="145" t="s">
        <v>85</v>
      </c>
      <c r="AY135" s="13" t="s">
        <v>123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3" t="s">
        <v>83</v>
      </c>
      <c r="BK135" s="146">
        <f>ROUND(I135*H135,2)</f>
        <v>0</v>
      </c>
      <c r="BL135" s="13" t="s">
        <v>130</v>
      </c>
      <c r="BM135" s="145" t="s">
        <v>138</v>
      </c>
    </row>
    <row r="136" spans="1:65" s="11" customFormat="1" ht="25.9" customHeight="1">
      <c r="B136" s="119"/>
      <c r="D136" s="120" t="s">
        <v>74</v>
      </c>
      <c r="E136" s="121" t="s">
        <v>139</v>
      </c>
      <c r="F136" s="121" t="s">
        <v>140</v>
      </c>
      <c r="I136" s="122"/>
      <c r="J136" s="123">
        <f>BK136</f>
        <v>0</v>
      </c>
      <c r="L136" s="119"/>
      <c r="M136" s="124"/>
      <c r="N136" s="125"/>
      <c r="O136" s="125"/>
      <c r="P136" s="126">
        <f>P137+P146+P156+P162</f>
        <v>0</v>
      </c>
      <c r="Q136" s="125"/>
      <c r="R136" s="126">
        <f>R137+R146+R156+R162</f>
        <v>6.6626600000000007</v>
      </c>
      <c r="S136" s="125"/>
      <c r="T136" s="127">
        <f>T137+T146+T156+T162</f>
        <v>2.9830000000000001</v>
      </c>
      <c r="AR136" s="120" t="s">
        <v>83</v>
      </c>
      <c r="AT136" s="128" t="s">
        <v>74</v>
      </c>
      <c r="AU136" s="128" t="s">
        <v>75</v>
      </c>
      <c r="AY136" s="120" t="s">
        <v>123</v>
      </c>
      <c r="BK136" s="129">
        <f>BK137+BK146+BK156+BK162</f>
        <v>0</v>
      </c>
    </row>
    <row r="137" spans="1:65" s="11" customFormat="1" ht="22.9" customHeight="1">
      <c r="B137" s="119"/>
      <c r="D137" s="120" t="s">
        <v>74</v>
      </c>
      <c r="E137" s="130" t="s">
        <v>141</v>
      </c>
      <c r="F137" s="130" t="s">
        <v>142</v>
      </c>
      <c r="I137" s="122"/>
      <c r="J137" s="131">
        <f>BK137</f>
        <v>0</v>
      </c>
      <c r="L137" s="119"/>
      <c r="M137" s="124"/>
      <c r="N137" s="125"/>
      <c r="O137" s="125"/>
      <c r="P137" s="126">
        <f>SUM(P138:P145)</f>
        <v>0</v>
      </c>
      <c r="Q137" s="125"/>
      <c r="R137" s="126">
        <f>SUM(R138:R145)</f>
        <v>6.6626600000000007</v>
      </c>
      <c r="S137" s="125"/>
      <c r="T137" s="127">
        <f>SUM(T138:T145)</f>
        <v>0</v>
      </c>
      <c r="AR137" s="120" t="s">
        <v>83</v>
      </c>
      <c r="AT137" s="128" t="s">
        <v>74</v>
      </c>
      <c r="AU137" s="128" t="s">
        <v>83</v>
      </c>
      <c r="AY137" s="120" t="s">
        <v>123</v>
      </c>
      <c r="BK137" s="129">
        <f>SUM(BK138:BK145)</f>
        <v>0</v>
      </c>
    </row>
    <row r="138" spans="1:65" s="1" customFormat="1" ht="21.75" customHeight="1">
      <c r="A138" s="28"/>
      <c r="B138" s="132"/>
      <c r="C138" s="133" t="s">
        <v>130</v>
      </c>
      <c r="D138" s="133" t="s">
        <v>126</v>
      </c>
      <c r="E138" s="134" t="s">
        <v>143</v>
      </c>
      <c r="F138" s="135" t="s">
        <v>144</v>
      </c>
      <c r="G138" s="136" t="s">
        <v>145</v>
      </c>
      <c r="H138" s="137">
        <v>11</v>
      </c>
      <c r="I138" s="138"/>
      <c r="J138" s="139">
        <f t="shared" ref="J138:J145" si="0">ROUND(I138*H138,2)</f>
        <v>0</v>
      </c>
      <c r="K138" s="140"/>
      <c r="L138" s="29"/>
      <c r="M138" s="141" t="s">
        <v>1</v>
      </c>
      <c r="N138" s="142" t="s">
        <v>40</v>
      </c>
      <c r="O138" s="54"/>
      <c r="P138" s="143">
        <f t="shared" ref="P138:P145" si="1">O138*H138</f>
        <v>0</v>
      </c>
      <c r="Q138" s="143">
        <v>3.7999999999999999E-2</v>
      </c>
      <c r="R138" s="143">
        <f t="shared" ref="R138:R145" si="2">Q138*H138</f>
        <v>0.41799999999999998</v>
      </c>
      <c r="S138" s="143">
        <v>0</v>
      </c>
      <c r="T138" s="144">
        <f t="shared" ref="T138:T145" si="3"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5" t="s">
        <v>130</v>
      </c>
      <c r="AT138" s="145" t="s">
        <v>126</v>
      </c>
      <c r="AU138" s="145" t="s">
        <v>85</v>
      </c>
      <c r="AY138" s="13" t="s">
        <v>123</v>
      </c>
      <c r="BE138" s="146">
        <f t="shared" ref="BE138:BE145" si="4">IF(N138="základní",J138,0)</f>
        <v>0</v>
      </c>
      <c r="BF138" s="146">
        <f t="shared" ref="BF138:BF145" si="5">IF(N138="snížená",J138,0)</f>
        <v>0</v>
      </c>
      <c r="BG138" s="146">
        <f t="shared" ref="BG138:BG145" si="6">IF(N138="zákl. přenesená",J138,0)</f>
        <v>0</v>
      </c>
      <c r="BH138" s="146">
        <f t="shared" ref="BH138:BH145" si="7">IF(N138="sníž. přenesená",J138,0)</f>
        <v>0</v>
      </c>
      <c r="BI138" s="146">
        <f t="shared" ref="BI138:BI145" si="8">IF(N138="nulová",J138,0)</f>
        <v>0</v>
      </c>
      <c r="BJ138" s="13" t="s">
        <v>83</v>
      </c>
      <c r="BK138" s="146">
        <f t="shared" ref="BK138:BK145" si="9">ROUND(I138*H138,2)</f>
        <v>0</v>
      </c>
      <c r="BL138" s="13" t="s">
        <v>130</v>
      </c>
      <c r="BM138" s="145" t="s">
        <v>146</v>
      </c>
    </row>
    <row r="139" spans="1:65" s="1" customFormat="1" ht="21.75" customHeight="1">
      <c r="A139" s="28"/>
      <c r="B139" s="132"/>
      <c r="C139" s="133" t="s">
        <v>147</v>
      </c>
      <c r="D139" s="133" t="s">
        <v>126</v>
      </c>
      <c r="E139" s="134" t="s">
        <v>148</v>
      </c>
      <c r="F139" s="135" t="s">
        <v>149</v>
      </c>
      <c r="G139" s="136" t="s">
        <v>145</v>
      </c>
      <c r="H139" s="137">
        <v>11</v>
      </c>
      <c r="I139" s="138"/>
      <c r="J139" s="139">
        <f t="shared" si="0"/>
        <v>0</v>
      </c>
      <c r="K139" s="140"/>
      <c r="L139" s="29"/>
      <c r="M139" s="141" t="s">
        <v>1</v>
      </c>
      <c r="N139" s="142" t="s">
        <v>40</v>
      </c>
      <c r="O139" s="54"/>
      <c r="P139" s="143">
        <f t="shared" si="1"/>
        <v>0</v>
      </c>
      <c r="Q139" s="143">
        <v>3.73E-2</v>
      </c>
      <c r="R139" s="143">
        <f t="shared" si="2"/>
        <v>0.4103</v>
      </c>
      <c r="S139" s="143">
        <v>0</v>
      </c>
      <c r="T139" s="144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5" t="s">
        <v>130</v>
      </c>
      <c r="AT139" s="145" t="s">
        <v>126</v>
      </c>
      <c r="AU139" s="145" t="s">
        <v>85</v>
      </c>
      <c r="AY139" s="13" t="s">
        <v>123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83</v>
      </c>
      <c r="BK139" s="146">
        <f t="shared" si="9"/>
        <v>0</v>
      </c>
      <c r="BL139" s="13" t="s">
        <v>130</v>
      </c>
      <c r="BM139" s="145" t="s">
        <v>150</v>
      </c>
    </row>
    <row r="140" spans="1:65" s="1" customFormat="1" ht="24.2" customHeight="1">
      <c r="A140" s="28"/>
      <c r="B140" s="132"/>
      <c r="C140" s="133" t="s">
        <v>141</v>
      </c>
      <c r="D140" s="133" t="s">
        <v>126</v>
      </c>
      <c r="E140" s="134" t="s">
        <v>151</v>
      </c>
      <c r="F140" s="135" t="s">
        <v>152</v>
      </c>
      <c r="G140" s="136" t="s">
        <v>145</v>
      </c>
      <c r="H140" s="137">
        <v>12</v>
      </c>
      <c r="I140" s="138"/>
      <c r="J140" s="139">
        <f t="shared" si="0"/>
        <v>0</v>
      </c>
      <c r="K140" s="140"/>
      <c r="L140" s="29"/>
      <c r="M140" s="141" t="s">
        <v>1</v>
      </c>
      <c r="N140" s="142" t="s">
        <v>40</v>
      </c>
      <c r="O140" s="54"/>
      <c r="P140" s="143">
        <f t="shared" si="1"/>
        <v>0</v>
      </c>
      <c r="Q140" s="143">
        <v>4.3800000000000002E-3</v>
      </c>
      <c r="R140" s="143">
        <f t="shared" si="2"/>
        <v>5.2560000000000003E-2</v>
      </c>
      <c r="S140" s="143">
        <v>0</v>
      </c>
      <c r="T140" s="144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5" t="s">
        <v>130</v>
      </c>
      <c r="AT140" s="145" t="s">
        <v>126</v>
      </c>
      <c r="AU140" s="145" t="s">
        <v>85</v>
      </c>
      <c r="AY140" s="13" t="s">
        <v>123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83</v>
      </c>
      <c r="BK140" s="146">
        <f t="shared" si="9"/>
        <v>0</v>
      </c>
      <c r="BL140" s="13" t="s">
        <v>130</v>
      </c>
      <c r="BM140" s="145" t="s">
        <v>153</v>
      </c>
    </row>
    <row r="141" spans="1:65" s="1" customFormat="1" ht="21.75" customHeight="1">
      <c r="A141" s="28"/>
      <c r="B141" s="132"/>
      <c r="C141" s="133" t="s">
        <v>154</v>
      </c>
      <c r="D141" s="133" t="s">
        <v>126</v>
      </c>
      <c r="E141" s="134" t="s">
        <v>155</v>
      </c>
      <c r="F141" s="135" t="s">
        <v>156</v>
      </c>
      <c r="G141" s="136" t="s">
        <v>145</v>
      </c>
      <c r="H141" s="137">
        <v>54</v>
      </c>
      <c r="I141" s="138"/>
      <c r="J141" s="139">
        <f t="shared" si="0"/>
        <v>0</v>
      </c>
      <c r="K141" s="140"/>
      <c r="L141" s="29"/>
      <c r="M141" s="141" t="s">
        <v>1</v>
      </c>
      <c r="N141" s="142" t="s">
        <v>40</v>
      </c>
      <c r="O141" s="54"/>
      <c r="P141" s="143">
        <f t="shared" si="1"/>
        <v>0</v>
      </c>
      <c r="Q141" s="143">
        <v>3.7999999999999999E-2</v>
      </c>
      <c r="R141" s="143">
        <f t="shared" si="2"/>
        <v>2.052</v>
      </c>
      <c r="S141" s="143">
        <v>0</v>
      </c>
      <c r="T141" s="144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5" t="s">
        <v>130</v>
      </c>
      <c r="AT141" s="145" t="s">
        <v>126</v>
      </c>
      <c r="AU141" s="145" t="s">
        <v>85</v>
      </c>
      <c r="AY141" s="13" t="s">
        <v>123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83</v>
      </c>
      <c r="BK141" s="146">
        <f t="shared" si="9"/>
        <v>0</v>
      </c>
      <c r="BL141" s="13" t="s">
        <v>130</v>
      </c>
      <c r="BM141" s="145" t="s">
        <v>157</v>
      </c>
    </row>
    <row r="142" spans="1:65" s="1" customFormat="1" ht="21.75" customHeight="1">
      <c r="A142" s="28"/>
      <c r="B142" s="132"/>
      <c r="C142" s="133" t="s">
        <v>158</v>
      </c>
      <c r="D142" s="133" t="s">
        <v>126</v>
      </c>
      <c r="E142" s="134" t="s">
        <v>159</v>
      </c>
      <c r="F142" s="135" t="s">
        <v>160</v>
      </c>
      <c r="G142" s="136" t="s">
        <v>145</v>
      </c>
      <c r="H142" s="137">
        <v>54</v>
      </c>
      <c r="I142" s="138"/>
      <c r="J142" s="139">
        <f t="shared" si="0"/>
        <v>0</v>
      </c>
      <c r="K142" s="140"/>
      <c r="L142" s="29"/>
      <c r="M142" s="141" t="s">
        <v>1</v>
      </c>
      <c r="N142" s="142" t="s">
        <v>40</v>
      </c>
      <c r="O142" s="54"/>
      <c r="P142" s="143">
        <f t="shared" si="1"/>
        <v>0</v>
      </c>
      <c r="Q142" s="143">
        <v>3.73E-2</v>
      </c>
      <c r="R142" s="143">
        <f t="shared" si="2"/>
        <v>2.0141999999999998</v>
      </c>
      <c r="S142" s="143">
        <v>0</v>
      </c>
      <c r="T142" s="144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5" t="s">
        <v>130</v>
      </c>
      <c r="AT142" s="145" t="s">
        <v>126</v>
      </c>
      <c r="AU142" s="145" t="s">
        <v>85</v>
      </c>
      <c r="AY142" s="13" t="s">
        <v>123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83</v>
      </c>
      <c r="BK142" s="146">
        <f t="shared" si="9"/>
        <v>0</v>
      </c>
      <c r="BL142" s="13" t="s">
        <v>130</v>
      </c>
      <c r="BM142" s="145" t="s">
        <v>161</v>
      </c>
    </row>
    <row r="143" spans="1:65" s="1" customFormat="1" ht="24.2" customHeight="1">
      <c r="A143" s="28"/>
      <c r="B143" s="132"/>
      <c r="C143" s="133" t="s">
        <v>162</v>
      </c>
      <c r="D143" s="133" t="s">
        <v>126</v>
      </c>
      <c r="E143" s="134" t="s">
        <v>163</v>
      </c>
      <c r="F143" s="135" t="s">
        <v>164</v>
      </c>
      <c r="G143" s="136" t="s">
        <v>165</v>
      </c>
      <c r="H143" s="137">
        <v>247</v>
      </c>
      <c r="I143" s="138"/>
      <c r="J143" s="139">
        <f t="shared" si="0"/>
        <v>0</v>
      </c>
      <c r="K143" s="140"/>
      <c r="L143" s="29"/>
      <c r="M143" s="141" t="s">
        <v>1</v>
      </c>
      <c r="N143" s="142" t="s">
        <v>40</v>
      </c>
      <c r="O143" s="54"/>
      <c r="P143" s="143">
        <f t="shared" si="1"/>
        <v>0</v>
      </c>
      <c r="Q143" s="143">
        <v>3.3999999999999998E-3</v>
      </c>
      <c r="R143" s="143">
        <f t="shared" si="2"/>
        <v>0.83979999999999999</v>
      </c>
      <c r="S143" s="143">
        <v>0</v>
      </c>
      <c r="T143" s="144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5" t="s">
        <v>130</v>
      </c>
      <c r="AT143" s="145" t="s">
        <v>126</v>
      </c>
      <c r="AU143" s="145" t="s">
        <v>85</v>
      </c>
      <c r="AY143" s="13" t="s">
        <v>123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83</v>
      </c>
      <c r="BK143" s="146">
        <f t="shared" si="9"/>
        <v>0</v>
      </c>
      <c r="BL143" s="13" t="s">
        <v>130</v>
      </c>
      <c r="BM143" s="145" t="s">
        <v>166</v>
      </c>
    </row>
    <row r="144" spans="1:65" s="1" customFormat="1" ht="24.2" customHeight="1">
      <c r="A144" s="28"/>
      <c r="B144" s="132"/>
      <c r="C144" s="133" t="s">
        <v>167</v>
      </c>
      <c r="D144" s="133" t="s">
        <v>126</v>
      </c>
      <c r="E144" s="134" t="s">
        <v>168</v>
      </c>
      <c r="F144" s="135" t="s">
        <v>169</v>
      </c>
      <c r="G144" s="136" t="s">
        <v>165</v>
      </c>
      <c r="H144" s="137">
        <v>247</v>
      </c>
      <c r="I144" s="138"/>
      <c r="J144" s="139">
        <f t="shared" si="0"/>
        <v>0</v>
      </c>
      <c r="K144" s="140"/>
      <c r="L144" s="29"/>
      <c r="M144" s="141" t="s">
        <v>1</v>
      </c>
      <c r="N144" s="142" t="s">
        <v>40</v>
      </c>
      <c r="O144" s="54"/>
      <c r="P144" s="143">
        <f t="shared" si="1"/>
        <v>0</v>
      </c>
      <c r="Q144" s="143">
        <v>3.3999999999999998E-3</v>
      </c>
      <c r="R144" s="143">
        <f t="shared" si="2"/>
        <v>0.83979999999999999</v>
      </c>
      <c r="S144" s="143">
        <v>0</v>
      </c>
      <c r="T144" s="144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5" t="s">
        <v>130</v>
      </c>
      <c r="AT144" s="145" t="s">
        <v>126</v>
      </c>
      <c r="AU144" s="145" t="s">
        <v>85</v>
      </c>
      <c r="AY144" s="13" t="s">
        <v>123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83</v>
      </c>
      <c r="BK144" s="146">
        <f t="shared" si="9"/>
        <v>0</v>
      </c>
      <c r="BL144" s="13" t="s">
        <v>130</v>
      </c>
      <c r="BM144" s="145" t="s">
        <v>170</v>
      </c>
    </row>
    <row r="145" spans="1:65" s="1" customFormat="1" ht="24.2" customHeight="1">
      <c r="A145" s="28"/>
      <c r="B145" s="132"/>
      <c r="C145" s="133" t="s">
        <v>171</v>
      </c>
      <c r="D145" s="133" t="s">
        <v>126</v>
      </c>
      <c r="E145" s="134" t="s">
        <v>172</v>
      </c>
      <c r="F145" s="135" t="s">
        <v>173</v>
      </c>
      <c r="G145" s="136" t="s">
        <v>145</v>
      </c>
      <c r="H145" s="137">
        <v>12</v>
      </c>
      <c r="I145" s="138"/>
      <c r="J145" s="139">
        <f t="shared" si="0"/>
        <v>0</v>
      </c>
      <c r="K145" s="140"/>
      <c r="L145" s="29"/>
      <c r="M145" s="141" t="s">
        <v>1</v>
      </c>
      <c r="N145" s="142" t="s">
        <v>40</v>
      </c>
      <c r="O145" s="54"/>
      <c r="P145" s="143">
        <f t="shared" si="1"/>
        <v>0</v>
      </c>
      <c r="Q145" s="143">
        <v>3.0000000000000001E-3</v>
      </c>
      <c r="R145" s="143">
        <f t="shared" si="2"/>
        <v>3.6000000000000004E-2</v>
      </c>
      <c r="S145" s="143">
        <v>0</v>
      </c>
      <c r="T145" s="144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5" t="s">
        <v>130</v>
      </c>
      <c r="AT145" s="145" t="s">
        <v>126</v>
      </c>
      <c r="AU145" s="145" t="s">
        <v>85</v>
      </c>
      <c r="AY145" s="13" t="s">
        <v>123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83</v>
      </c>
      <c r="BK145" s="146">
        <f t="shared" si="9"/>
        <v>0</v>
      </c>
      <c r="BL145" s="13" t="s">
        <v>130</v>
      </c>
      <c r="BM145" s="145" t="s">
        <v>174</v>
      </c>
    </row>
    <row r="146" spans="1:65" s="11" customFormat="1" ht="22.9" customHeight="1">
      <c r="B146" s="119"/>
      <c r="D146" s="120" t="s">
        <v>74</v>
      </c>
      <c r="E146" s="130" t="s">
        <v>162</v>
      </c>
      <c r="F146" s="130" t="s">
        <v>175</v>
      </c>
      <c r="I146" s="122"/>
      <c r="J146" s="131">
        <f>BK146</f>
        <v>0</v>
      </c>
      <c r="L146" s="119"/>
      <c r="M146" s="124"/>
      <c r="N146" s="125"/>
      <c r="O146" s="125"/>
      <c r="P146" s="126">
        <f>SUM(P147:P155)</f>
        <v>0</v>
      </c>
      <c r="Q146" s="125"/>
      <c r="R146" s="126">
        <f>SUM(R147:R155)</f>
        <v>0</v>
      </c>
      <c r="S146" s="125"/>
      <c r="T146" s="127">
        <f>SUM(T147:T155)</f>
        <v>2.9830000000000001</v>
      </c>
      <c r="AR146" s="120" t="s">
        <v>83</v>
      </c>
      <c r="AT146" s="128" t="s">
        <v>74</v>
      </c>
      <c r="AU146" s="128" t="s">
        <v>83</v>
      </c>
      <c r="AY146" s="120" t="s">
        <v>123</v>
      </c>
      <c r="BK146" s="129">
        <f>SUM(BK147:BK155)</f>
        <v>0</v>
      </c>
    </row>
    <row r="147" spans="1:65" s="1" customFormat="1" ht="24.2" customHeight="1">
      <c r="A147" s="28"/>
      <c r="B147" s="132"/>
      <c r="C147" s="133" t="s">
        <v>176</v>
      </c>
      <c r="D147" s="133" t="s">
        <v>126</v>
      </c>
      <c r="E147" s="134" t="s">
        <v>177</v>
      </c>
      <c r="F147" s="135" t="s">
        <v>178</v>
      </c>
      <c r="G147" s="136" t="s">
        <v>165</v>
      </c>
      <c r="H147" s="137">
        <v>32</v>
      </c>
      <c r="I147" s="138"/>
      <c r="J147" s="139">
        <f t="shared" ref="J147:J155" si="10">ROUND(I147*H147,2)</f>
        <v>0</v>
      </c>
      <c r="K147" s="140"/>
      <c r="L147" s="29"/>
      <c r="M147" s="141" t="s">
        <v>1</v>
      </c>
      <c r="N147" s="142" t="s">
        <v>40</v>
      </c>
      <c r="O147" s="54"/>
      <c r="P147" s="143">
        <f t="shared" ref="P147:P155" si="11">O147*H147</f>
        <v>0</v>
      </c>
      <c r="Q147" s="143">
        <v>0</v>
      </c>
      <c r="R147" s="143">
        <f t="shared" ref="R147:R155" si="12">Q147*H147</f>
        <v>0</v>
      </c>
      <c r="S147" s="143">
        <v>8.0000000000000002E-3</v>
      </c>
      <c r="T147" s="144">
        <f t="shared" ref="T147:T155" si="13">S147*H147</f>
        <v>0.25600000000000001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5" t="s">
        <v>130</v>
      </c>
      <c r="AT147" s="145" t="s">
        <v>126</v>
      </c>
      <c r="AU147" s="145" t="s">
        <v>85</v>
      </c>
      <c r="AY147" s="13" t="s">
        <v>123</v>
      </c>
      <c r="BE147" s="146">
        <f t="shared" ref="BE147:BE155" si="14">IF(N147="základní",J147,0)</f>
        <v>0</v>
      </c>
      <c r="BF147" s="146">
        <f t="shared" ref="BF147:BF155" si="15">IF(N147="snížená",J147,0)</f>
        <v>0</v>
      </c>
      <c r="BG147" s="146">
        <f t="shared" ref="BG147:BG155" si="16">IF(N147="zákl. přenesená",J147,0)</f>
        <v>0</v>
      </c>
      <c r="BH147" s="146">
        <f t="shared" ref="BH147:BH155" si="17">IF(N147="sníž. přenesená",J147,0)</f>
        <v>0</v>
      </c>
      <c r="BI147" s="146">
        <f t="shared" ref="BI147:BI155" si="18">IF(N147="nulová",J147,0)</f>
        <v>0</v>
      </c>
      <c r="BJ147" s="13" t="s">
        <v>83</v>
      </c>
      <c r="BK147" s="146">
        <f t="shared" ref="BK147:BK155" si="19">ROUND(I147*H147,2)</f>
        <v>0</v>
      </c>
      <c r="BL147" s="13" t="s">
        <v>130</v>
      </c>
      <c r="BM147" s="145" t="s">
        <v>179</v>
      </c>
    </row>
    <row r="148" spans="1:65" s="1" customFormat="1" ht="24.2" customHeight="1">
      <c r="A148" s="28"/>
      <c r="B148" s="132"/>
      <c r="C148" s="133" t="s">
        <v>180</v>
      </c>
      <c r="D148" s="133" t="s">
        <v>126</v>
      </c>
      <c r="E148" s="134" t="s">
        <v>181</v>
      </c>
      <c r="F148" s="135" t="s">
        <v>182</v>
      </c>
      <c r="G148" s="136" t="s">
        <v>165</v>
      </c>
      <c r="H148" s="137">
        <v>14</v>
      </c>
      <c r="I148" s="138"/>
      <c r="J148" s="139">
        <f t="shared" si="10"/>
        <v>0</v>
      </c>
      <c r="K148" s="140"/>
      <c r="L148" s="29"/>
      <c r="M148" s="141" t="s">
        <v>1</v>
      </c>
      <c r="N148" s="142" t="s">
        <v>40</v>
      </c>
      <c r="O148" s="54"/>
      <c r="P148" s="143">
        <f t="shared" si="11"/>
        <v>0</v>
      </c>
      <c r="Q148" s="143">
        <v>0</v>
      </c>
      <c r="R148" s="143">
        <f t="shared" si="12"/>
        <v>0</v>
      </c>
      <c r="S148" s="143">
        <v>2.5000000000000001E-2</v>
      </c>
      <c r="T148" s="144">
        <f t="shared" si="13"/>
        <v>0.35000000000000003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5" t="s">
        <v>130</v>
      </c>
      <c r="AT148" s="145" t="s">
        <v>126</v>
      </c>
      <c r="AU148" s="145" t="s">
        <v>85</v>
      </c>
      <c r="AY148" s="13" t="s">
        <v>123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83</v>
      </c>
      <c r="BK148" s="146">
        <f t="shared" si="19"/>
        <v>0</v>
      </c>
      <c r="BL148" s="13" t="s">
        <v>130</v>
      </c>
      <c r="BM148" s="145" t="s">
        <v>183</v>
      </c>
    </row>
    <row r="149" spans="1:65" s="1" customFormat="1" ht="24.2" customHeight="1">
      <c r="A149" s="28"/>
      <c r="B149" s="132"/>
      <c r="C149" s="133" t="s">
        <v>184</v>
      </c>
      <c r="D149" s="133" t="s">
        <v>126</v>
      </c>
      <c r="E149" s="134" t="s">
        <v>185</v>
      </c>
      <c r="F149" s="135" t="s">
        <v>186</v>
      </c>
      <c r="G149" s="136" t="s">
        <v>165</v>
      </c>
      <c r="H149" s="137">
        <v>1</v>
      </c>
      <c r="I149" s="138"/>
      <c r="J149" s="139">
        <f t="shared" si="10"/>
        <v>0</v>
      </c>
      <c r="K149" s="140"/>
      <c r="L149" s="29"/>
      <c r="M149" s="141" t="s">
        <v>1</v>
      </c>
      <c r="N149" s="142" t="s">
        <v>40</v>
      </c>
      <c r="O149" s="54"/>
      <c r="P149" s="143">
        <f t="shared" si="11"/>
        <v>0</v>
      </c>
      <c r="Q149" s="143">
        <v>0</v>
      </c>
      <c r="R149" s="143">
        <f t="shared" si="12"/>
        <v>0</v>
      </c>
      <c r="S149" s="143">
        <v>3.2000000000000001E-2</v>
      </c>
      <c r="T149" s="144">
        <f t="shared" si="13"/>
        <v>3.2000000000000001E-2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5" t="s">
        <v>130</v>
      </c>
      <c r="AT149" s="145" t="s">
        <v>126</v>
      </c>
      <c r="AU149" s="145" t="s">
        <v>85</v>
      </c>
      <c r="AY149" s="13" t="s">
        <v>123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83</v>
      </c>
      <c r="BK149" s="146">
        <f t="shared" si="19"/>
        <v>0</v>
      </c>
      <c r="BL149" s="13" t="s">
        <v>130</v>
      </c>
      <c r="BM149" s="145" t="s">
        <v>187</v>
      </c>
    </row>
    <row r="150" spans="1:65" s="1" customFormat="1" ht="24.2" customHeight="1">
      <c r="A150" s="28"/>
      <c r="B150" s="132"/>
      <c r="C150" s="133" t="s">
        <v>8</v>
      </c>
      <c r="D150" s="133" t="s">
        <v>126</v>
      </c>
      <c r="E150" s="134" t="s">
        <v>188</v>
      </c>
      <c r="F150" s="135" t="s">
        <v>189</v>
      </c>
      <c r="G150" s="136" t="s">
        <v>165</v>
      </c>
      <c r="H150" s="137">
        <v>247</v>
      </c>
      <c r="I150" s="138"/>
      <c r="J150" s="139">
        <f t="shared" si="10"/>
        <v>0</v>
      </c>
      <c r="K150" s="140"/>
      <c r="L150" s="29"/>
      <c r="M150" s="141" t="s">
        <v>1</v>
      </c>
      <c r="N150" s="142" t="s">
        <v>40</v>
      </c>
      <c r="O150" s="54"/>
      <c r="P150" s="143">
        <f t="shared" si="11"/>
        <v>0</v>
      </c>
      <c r="Q150" s="143">
        <v>0</v>
      </c>
      <c r="R150" s="143">
        <f t="shared" si="12"/>
        <v>0</v>
      </c>
      <c r="S150" s="143">
        <v>1E-3</v>
      </c>
      <c r="T150" s="144">
        <f t="shared" si="13"/>
        <v>0.247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5" t="s">
        <v>130</v>
      </c>
      <c r="AT150" s="145" t="s">
        <v>126</v>
      </c>
      <c r="AU150" s="145" t="s">
        <v>85</v>
      </c>
      <c r="AY150" s="13" t="s">
        <v>123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83</v>
      </c>
      <c r="BK150" s="146">
        <f t="shared" si="19"/>
        <v>0</v>
      </c>
      <c r="BL150" s="13" t="s">
        <v>130</v>
      </c>
      <c r="BM150" s="145" t="s">
        <v>190</v>
      </c>
    </row>
    <row r="151" spans="1:65" s="1" customFormat="1" ht="24.2" customHeight="1">
      <c r="A151" s="28"/>
      <c r="B151" s="132"/>
      <c r="C151" s="133" t="s">
        <v>191</v>
      </c>
      <c r="D151" s="133" t="s">
        <v>126</v>
      </c>
      <c r="E151" s="134" t="s">
        <v>192</v>
      </c>
      <c r="F151" s="135" t="s">
        <v>193</v>
      </c>
      <c r="G151" s="136" t="s">
        <v>194</v>
      </c>
      <c r="H151" s="137">
        <v>492</v>
      </c>
      <c r="I151" s="138"/>
      <c r="J151" s="139">
        <f t="shared" si="10"/>
        <v>0</v>
      </c>
      <c r="K151" s="140"/>
      <c r="L151" s="29"/>
      <c r="M151" s="141" t="s">
        <v>1</v>
      </c>
      <c r="N151" s="142" t="s">
        <v>40</v>
      </c>
      <c r="O151" s="54"/>
      <c r="P151" s="143">
        <f t="shared" si="11"/>
        <v>0</v>
      </c>
      <c r="Q151" s="143">
        <v>0</v>
      </c>
      <c r="R151" s="143">
        <f t="shared" si="12"/>
        <v>0</v>
      </c>
      <c r="S151" s="143">
        <v>2E-3</v>
      </c>
      <c r="T151" s="144">
        <f t="shared" si="13"/>
        <v>0.98399999999999999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5" t="s">
        <v>130</v>
      </c>
      <c r="AT151" s="145" t="s">
        <v>126</v>
      </c>
      <c r="AU151" s="145" t="s">
        <v>85</v>
      </c>
      <c r="AY151" s="13" t="s">
        <v>123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83</v>
      </c>
      <c r="BK151" s="146">
        <f t="shared" si="19"/>
        <v>0</v>
      </c>
      <c r="BL151" s="13" t="s">
        <v>130</v>
      </c>
      <c r="BM151" s="145" t="s">
        <v>195</v>
      </c>
    </row>
    <row r="152" spans="1:65" s="1" customFormat="1" ht="24.2" customHeight="1">
      <c r="A152" s="28"/>
      <c r="B152" s="132"/>
      <c r="C152" s="133" t="s">
        <v>196</v>
      </c>
      <c r="D152" s="133" t="s">
        <v>126</v>
      </c>
      <c r="E152" s="134" t="s">
        <v>197</v>
      </c>
      <c r="F152" s="135" t="s">
        <v>198</v>
      </c>
      <c r="G152" s="136" t="s">
        <v>194</v>
      </c>
      <c r="H152" s="137">
        <v>84</v>
      </c>
      <c r="I152" s="138"/>
      <c r="J152" s="139">
        <f t="shared" si="10"/>
        <v>0</v>
      </c>
      <c r="K152" s="140"/>
      <c r="L152" s="29"/>
      <c r="M152" s="141" t="s">
        <v>1</v>
      </c>
      <c r="N152" s="142" t="s">
        <v>40</v>
      </c>
      <c r="O152" s="54"/>
      <c r="P152" s="143">
        <f t="shared" si="11"/>
        <v>0</v>
      </c>
      <c r="Q152" s="143">
        <v>0</v>
      </c>
      <c r="R152" s="143">
        <f t="shared" si="12"/>
        <v>0</v>
      </c>
      <c r="S152" s="143">
        <v>4.0000000000000001E-3</v>
      </c>
      <c r="T152" s="144">
        <f t="shared" si="13"/>
        <v>0.33600000000000002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5" t="s">
        <v>130</v>
      </c>
      <c r="AT152" s="145" t="s">
        <v>126</v>
      </c>
      <c r="AU152" s="145" t="s">
        <v>85</v>
      </c>
      <c r="AY152" s="13" t="s">
        <v>123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83</v>
      </c>
      <c r="BK152" s="146">
        <f t="shared" si="19"/>
        <v>0</v>
      </c>
      <c r="BL152" s="13" t="s">
        <v>130</v>
      </c>
      <c r="BM152" s="145" t="s">
        <v>199</v>
      </c>
    </row>
    <row r="153" spans="1:65" s="1" customFormat="1" ht="24.2" customHeight="1">
      <c r="A153" s="28"/>
      <c r="B153" s="132"/>
      <c r="C153" s="133" t="s">
        <v>200</v>
      </c>
      <c r="D153" s="133" t="s">
        <v>126</v>
      </c>
      <c r="E153" s="134" t="s">
        <v>201</v>
      </c>
      <c r="F153" s="135" t="s">
        <v>202</v>
      </c>
      <c r="G153" s="136" t="s">
        <v>194</v>
      </c>
      <c r="H153" s="137">
        <v>38</v>
      </c>
      <c r="I153" s="138"/>
      <c r="J153" s="139">
        <f t="shared" si="10"/>
        <v>0</v>
      </c>
      <c r="K153" s="140"/>
      <c r="L153" s="29"/>
      <c r="M153" s="141" t="s">
        <v>1</v>
      </c>
      <c r="N153" s="142" t="s">
        <v>40</v>
      </c>
      <c r="O153" s="54"/>
      <c r="P153" s="143">
        <f t="shared" si="11"/>
        <v>0</v>
      </c>
      <c r="Q153" s="143">
        <v>0</v>
      </c>
      <c r="R153" s="143">
        <f t="shared" si="12"/>
        <v>0</v>
      </c>
      <c r="S153" s="143">
        <v>5.0000000000000001E-3</v>
      </c>
      <c r="T153" s="144">
        <f t="shared" si="13"/>
        <v>0.19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5" t="s">
        <v>130</v>
      </c>
      <c r="AT153" s="145" t="s">
        <v>126</v>
      </c>
      <c r="AU153" s="145" t="s">
        <v>85</v>
      </c>
      <c r="AY153" s="13" t="s">
        <v>123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83</v>
      </c>
      <c r="BK153" s="146">
        <f t="shared" si="19"/>
        <v>0</v>
      </c>
      <c r="BL153" s="13" t="s">
        <v>130</v>
      </c>
      <c r="BM153" s="145" t="s">
        <v>203</v>
      </c>
    </row>
    <row r="154" spans="1:65" s="1" customFormat="1" ht="24.2" customHeight="1">
      <c r="A154" s="28"/>
      <c r="B154" s="132"/>
      <c r="C154" s="133" t="s">
        <v>204</v>
      </c>
      <c r="D154" s="133" t="s">
        <v>126</v>
      </c>
      <c r="E154" s="134" t="s">
        <v>205</v>
      </c>
      <c r="F154" s="135" t="s">
        <v>206</v>
      </c>
      <c r="G154" s="136" t="s">
        <v>194</v>
      </c>
      <c r="H154" s="137">
        <v>30</v>
      </c>
      <c r="I154" s="138"/>
      <c r="J154" s="139">
        <f t="shared" si="10"/>
        <v>0</v>
      </c>
      <c r="K154" s="140"/>
      <c r="L154" s="29"/>
      <c r="M154" s="141" t="s">
        <v>1</v>
      </c>
      <c r="N154" s="142" t="s">
        <v>40</v>
      </c>
      <c r="O154" s="54"/>
      <c r="P154" s="143">
        <f t="shared" si="11"/>
        <v>0</v>
      </c>
      <c r="Q154" s="143">
        <v>0</v>
      </c>
      <c r="R154" s="143">
        <f t="shared" si="12"/>
        <v>0</v>
      </c>
      <c r="S154" s="143">
        <v>6.0000000000000001E-3</v>
      </c>
      <c r="T154" s="144">
        <f t="shared" si="13"/>
        <v>0.18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5" t="s">
        <v>130</v>
      </c>
      <c r="AT154" s="145" t="s">
        <v>126</v>
      </c>
      <c r="AU154" s="145" t="s">
        <v>85</v>
      </c>
      <c r="AY154" s="13" t="s">
        <v>123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83</v>
      </c>
      <c r="BK154" s="146">
        <f t="shared" si="19"/>
        <v>0</v>
      </c>
      <c r="BL154" s="13" t="s">
        <v>130</v>
      </c>
      <c r="BM154" s="145" t="s">
        <v>207</v>
      </c>
    </row>
    <row r="155" spans="1:65" s="1" customFormat="1" ht="33" customHeight="1">
      <c r="A155" s="28"/>
      <c r="B155" s="132"/>
      <c r="C155" s="133" t="s">
        <v>208</v>
      </c>
      <c r="D155" s="133" t="s">
        <v>126</v>
      </c>
      <c r="E155" s="134" t="s">
        <v>209</v>
      </c>
      <c r="F155" s="135" t="s">
        <v>210</v>
      </c>
      <c r="G155" s="136" t="s">
        <v>194</v>
      </c>
      <c r="H155" s="137">
        <v>204</v>
      </c>
      <c r="I155" s="138"/>
      <c r="J155" s="139">
        <f t="shared" si="10"/>
        <v>0</v>
      </c>
      <c r="K155" s="140"/>
      <c r="L155" s="29"/>
      <c r="M155" s="141" t="s">
        <v>1</v>
      </c>
      <c r="N155" s="142" t="s">
        <v>40</v>
      </c>
      <c r="O155" s="54"/>
      <c r="P155" s="143">
        <f t="shared" si="11"/>
        <v>0</v>
      </c>
      <c r="Q155" s="143">
        <v>0</v>
      </c>
      <c r="R155" s="143">
        <f t="shared" si="12"/>
        <v>0</v>
      </c>
      <c r="S155" s="143">
        <v>2E-3</v>
      </c>
      <c r="T155" s="144">
        <f t="shared" si="13"/>
        <v>0.40800000000000003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45" t="s">
        <v>130</v>
      </c>
      <c r="AT155" s="145" t="s">
        <v>126</v>
      </c>
      <c r="AU155" s="145" t="s">
        <v>85</v>
      </c>
      <c r="AY155" s="13" t="s">
        <v>123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83</v>
      </c>
      <c r="BK155" s="146">
        <f t="shared" si="19"/>
        <v>0</v>
      </c>
      <c r="BL155" s="13" t="s">
        <v>130</v>
      </c>
      <c r="BM155" s="145" t="s">
        <v>211</v>
      </c>
    </row>
    <row r="156" spans="1:65" s="11" customFormat="1" ht="22.9" customHeight="1">
      <c r="B156" s="119"/>
      <c r="D156" s="120" t="s">
        <v>74</v>
      </c>
      <c r="E156" s="130" t="s">
        <v>212</v>
      </c>
      <c r="F156" s="130" t="s">
        <v>213</v>
      </c>
      <c r="I156" s="122"/>
      <c r="J156" s="131">
        <f>BK156</f>
        <v>0</v>
      </c>
      <c r="L156" s="119"/>
      <c r="M156" s="124"/>
      <c r="N156" s="125"/>
      <c r="O156" s="125"/>
      <c r="P156" s="126">
        <f>SUM(P157:P161)</f>
        <v>0</v>
      </c>
      <c r="Q156" s="125"/>
      <c r="R156" s="126">
        <f>SUM(R157:R161)</f>
        <v>0</v>
      </c>
      <c r="S156" s="125"/>
      <c r="T156" s="127">
        <f>SUM(T157:T161)</f>
        <v>0</v>
      </c>
      <c r="AR156" s="120" t="s">
        <v>83</v>
      </c>
      <c r="AT156" s="128" t="s">
        <v>74</v>
      </c>
      <c r="AU156" s="128" t="s">
        <v>83</v>
      </c>
      <c r="AY156" s="120" t="s">
        <v>123</v>
      </c>
      <c r="BK156" s="129">
        <f>SUM(BK157:BK161)</f>
        <v>0</v>
      </c>
    </row>
    <row r="157" spans="1:65" s="1" customFormat="1" ht="24.2" customHeight="1">
      <c r="A157" s="28"/>
      <c r="B157" s="132"/>
      <c r="C157" s="133" t="s">
        <v>7</v>
      </c>
      <c r="D157" s="133" t="s">
        <v>126</v>
      </c>
      <c r="E157" s="134" t="s">
        <v>214</v>
      </c>
      <c r="F157" s="135" t="s">
        <v>215</v>
      </c>
      <c r="G157" s="136" t="s">
        <v>216</v>
      </c>
      <c r="H157" s="137">
        <v>3.0819999999999999</v>
      </c>
      <c r="I157" s="138"/>
      <c r="J157" s="139">
        <f>ROUND(I157*H157,2)</f>
        <v>0</v>
      </c>
      <c r="K157" s="140"/>
      <c r="L157" s="29"/>
      <c r="M157" s="141" t="s">
        <v>1</v>
      </c>
      <c r="N157" s="142" t="s">
        <v>40</v>
      </c>
      <c r="O157" s="54"/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5" t="s">
        <v>130</v>
      </c>
      <c r="AT157" s="145" t="s">
        <v>126</v>
      </c>
      <c r="AU157" s="145" t="s">
        <v>85</v>
      </c>
      <c r="AY157" s="13" t="s">
        <v>123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3" t="s">
        <v>83</v>
      </c>
      <c r="BK157" s="146">
        <f>ROUND(I157*H157,2)</f>
        <v>0</v>
      </c>
      <c r="BL157" s="13" t="s">
        <v>130</v>
      </c>
      <c r="BM157" s="145" t="s">
        <v>217</v>
      </c>
    </row>
    <row r="158" spans="1:65" s="1" customFormat="1" ht="24.2" customHeight="1">
      <c r="A158" s="28"/>
      <c r="B158" s="132"/>
      <c r="C158" s="133" t="s">
        <v>218</v>
      </c>
      <c r="D158" s="133" t="s">
        <v>126</v>
      </c>
      <c r="E158" s="134" t="s">
        <v>219</v>
      </c>
      <c r="F158" s="135" t="s">
        <v>220</v>
      </c>
      <c r="G158" s="136" t="s">
        <v>216</v>
      </c>
      <c r="H158" s="137">
        <v>3.0819999999999999</v>
      </c>
      <c r="I158" s="138"/>
      <c r="J158" s="139">
        <f>ROUND(I158*H158,2)</f>
        <v>0</v>
      </c>
      <c r="K158" s="140"/>
      <c r="L158" s="29"/>
      <c r="M158" s="141" t="s">
        <v>1</v>
      </c>
      <c r="N158" s="142" t="s">
        <v>40</v>
      </c>
      <c r="O158" s="54"/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5" t="s">
        <v>130</v>
      </c>
      <c r="AT158" s="145" t="s">
        <v>126</v>
      </c>
      <c r="AU158" s="145" t="s">
        <v>85</v>
      </c>
      <c r="AY158" s="13" t="s">
        <v>123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3" t="s">
        <v>83</v>
      </c>
      <c r="BK158" s="146">
        <f>ROUND(I158*H158,2)</f>
        <v>0</v>
      </c>
      <c r="BL158" s="13" t="s">
        <v>130</v>
      </c>
      <c r="BM158" s="145" t="s">
        <v>221</v>
      </c>
    </row>
    <row r="159" spans="1:65" s="1" customFormat="1" ht="24.2" customHeight="1">
      <c r="A159" s="28"/>
      <c r="B159" s="132"/>
      <c r="C159" s="133" t="s">
        <v>222</v>
      </c>
      <c r="D159" s="133" t="s">
        <v>126</v>
      </c>
      <c r="E159" s="134" t="s">
        <v>223</v>
      </c>
      <c r="F159" s="135" t="s">
        <v>224</v>
      </c>
      <c r="G159" s="136" t="s">
        <v>216</v>
      </c>
      <c r="H159" s="137">
        <v>30.82</v>
      </c>
      <c r="I159" s="138"/>
      <c r="J159" s="139">
        <f>ROUND(I159*H159,2)</f>
        <v>0</v>
      </c>
      <c r="K159" s="140"/>
      <c r="L159" s="29"/>
      <c r="M159" s="141" t="s">
        <v>1</v>
      </c>
      <c r="N159" s="142" t="s">
        <v>40</v>
      </c>
      <c r="O159" s="54"/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5" t="s">
        <v>130</v>
      </c>
      <c r="AT159" s="145" t="s">
        <v>126</v>
      </c>
      <c r="AU159" s="145" t="s">
        <v>85</v>
      </c>
      <c r="AY159" s="13" t="s">
        <v>123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3" t="s">
        <v>83</v>
      </c>
      <c r="BK159" s="146">
        <f>ROUND(I159*H159,2)</f>
        <v>0</v>
      </c>
      <c r="BL159" s="13" t="s">
        <v>130</v>
      </c>
      <c r="BM159" s="145" t="s">
        <v>225</v>
      </c>
    </row>
    <row r="160" spans="1:65" s="1" customFormat="1" ht="33" customHeight="1">
      <c r="A160" s="28"/>
      <c r="B160" s="132"/>
      <c r="C160" s="133" t="s">
        <v>226</v>
      </c>
      <c r="D160" s="133" t="s">
        <v>126</v>
      </c>
      <c r="E160" s="134" t="s">
        <v>227</v>
      </c>
      <c r="F160" s="135" t="s">
        <v>228</v>
      </c>
      <c r="G160" s="136" t="s">
        <v>216</v>
      </c>
      <c r="H160" s="137">
        <v>3.0819999999999999</v>
      </c>
      <c r="I160" s="138"/>
      <c r="J160" s="139">
        <f>ROUND(I160*H160,2)</f>
        <v>0</v>
      </c>
      <c r="K160" s="140"/>
      <c r="L160" s="29"/>
      <c r="M160" s="141" t="s">
        <v>1</v>
      </c>
      <c r="N160" s="142" t="s">
        <v>40</v>
      </c>
      <c r="O160" s="54"/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5" t="s">
        <v>130</v>
      </c>
      <c r="AT160" s="145" t="s">
        <v>126</v>
      </c>
      <c r="AU160" s="145" t="s">
        <v>85</v>
      </c>
      <c r="AY160" s="13" t="s">
        <v>123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3" t="s">
        <v>83</v>
      </c>
      <c r="BK160" s="146">
        <f>ROUND(I160*H160,2)</f>
        <v>0</v>
      </c>
      <c r="BL160" s="13" t="s">
        <v>130</v>
      </c>
      <c r="BM160" s="145" t="s">
        <v>229</v>
      </c>
    </row>
    <row r="161" spans="1:65" s="1" customFormat="1" ht="24.2" customHeight="1">
      <c r="A161" s="28"/>
      <c r="B161" s="132"/>
      <c r="C161" s="133" t="s">
        <v>230</v>
      </c>
      <c r="D161" s="133" t="s">
        <v>126</v>
      </c>
      <c r="E161" s="134" t="s">
        <v>231</v>
      </c>
      <c r="F161" s="135" t="s">
        <v>232</v>
      </c>
      <c r="G161" s="136" t="s">
        <v>216</v>
      </c>
      <c r="H161" s="137">
        <v>3.0710000000000002</v>
      </c>
      <c r="I161" s="138"/>
      <c r="J161" s="139">
        <f>ROUND(I161*H161,2)</f>
        <v>0</v>
      </c>
      <c r="K161" s="140"/>
      <c r="L161" s="29"/>
      <c r="M161" s="141" t="s">
        <v>1</v>
      </c>
      <c r="N161" s="142" t="s">
        <v>40</v>
      </c>
      <c r="O161" s="54"/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5" t="s">
        <v>130</v>
      </c>
      <c r="AT161" s="145" t="s">
        <v>126</v>
      </c>
      <c r="AU161" s="145" t="s">
        <v>85</v>
      </c>
      <c r="AY161" s="13" t="s">
        <v>123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3" t="s">
        <v>83</v>
      </c>
      <c r="BK161" s="146">
        <f>ROUND(I161*H161,2)</f>
        <v>0</v>
      </c>
      <c r="BL161" s="13" t="s">
        <v>130</v>
      </c>
      <c r="BM161" s="145" t="s">
        <v>233</v>
      </c>
    </row>
    <row r="162" spans="1:65" s="11" customFormat="1" ht="22.9" customHeight="1">
      <c r="B162" s="119"/>
      <c r="D162" s="120"/>
      <c r="E162" s="130"/>
      <c r="F162" s="130" t="s">
        <v>234</v>
      </c>
      <c r="I162" s="122"/>
      <c r="J162" s="131"/>
      <c r="L162" s="119"/>
      <c r="M162" s="124"/>
      <c r="N162" s="125"/>
      <c r="O162" s="125"/>
      <c r="P162" s="126">
        <f>SUM(P163:P164)</f>
        <v>0</v>
      </c>
      <c r="Q162" s="125"/>
      <c r="R162" s="126">
        <f>SUM(R163:R164)</f>
        <v>0</v>
      </c>
      <c r="S162" s="125"/>
      <c r="T162" s="127">
        <f>SUM(T163:T164)</f>
        <v>0</v>
      </c>
      <c r="AR162" s="120" t="s">
        <v>135</v>
      </c>
      <c r="AT162" s="128" t="s">
        <v>74</v>
      </c>
      <c r="AU162" s="128" t="s">
        <v>83</v>
      </c>
      <c r="AY162" s="120" t="s">
        <v>123</v>
      </c>
      <c r="BK162" s="129">
        <f>SUM(BK163:BK164)</f>
        <v>0</v>
      </c>
    </row>
    <row r="163" spans="1:65" s="1" customFormat="1" ht="37.9" customHeight="1">
      <c r="A163" s="28"/>
      <c r="B163" s="132"/>
      <c r="C163" s="133" t="s">
        <v>235</v>
      </c>
      <c r="D163" s="133"/>
      <c r="E163" s="134"/>
      <c r="F163" s="135" t="s">
        <v>236</v>
      </c>
      <c r="G163" s="136" t="s">
        <v>1</v>
      </c>
      <c r="H163" s="137"/>
      <c r="I163" s="138"/>
      <c r="J163" s="139"/>
      <c r="K163" s="140"/>
      <c r="L163" s="29"/>
      <c r="M163" s="141" t="s">
        <v>1</v>
      </c>
      <c r="N163" s="142" t="s">
        <v>40</v>
      </c>
      <c r="O163" s="54"/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5" t="s">
        <v>237</v>
      </c>
      <c r="AT163" s="145" t="s">
        <v>126</v>
      </c>
      <c r="AU163" s="145" t="s">
        <v>85</v>
      </c>
      <c r="AY163" s="13" t="s">
        <v>123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3" t="s">
        <v>83</v>
      </c>
      <c r="BK163" s="146">
        <f>ROUND(I163*H163,2)</f>
        <v>0</v>
      </c>
      <c r="BL163" s="13" t="s">
        <v>237</v>
      </c>
      <c r="BM163" s="145" t="s">
        <v>238</v>
      </c>
    </row>
    <row r="164" spans="1:65" s="1" customFormat="1" ht="37.9" customHeight="1">
      <c r="A164" s="28"/>
      <c r="B164" s="132"/>
      <c r="C164" s="133" t="s">
        <v>239</v>
      </c>
      <c r="D164" s="133"/>
      <c r="E164" s="134"/>
      <c r="F164" s="135" t="s">
        <v>240</v>
      </c>
      <c r="G164" s="136" t="s">
        <v>1</v>
      </c>
      <c r="H164" s="137"/>
      <c r="I164" s="138"/>
      <c r="J164" s="139"/>
      <c r="K164" s="140"/>
      <c r="L164" s="29"/>
      <c r="M164" s="141" t="s">
        <v>1</v>
      </c>
      <c r="N164" s="142" t="s">
        <v>40</v>
      </c>
      <c r="O164" s="54"/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5" t="s">
        <v>237</v>
      </c>
      <c r="AT164" s="145" t="s">
        <v>126</v>
      </c>
      <c r="AU164" s="145" t="s">
        <v>85</v>
      </c>
      <c r="AY164" s="13" t="s">
        <v>123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3" t="s">
        <v>83</v>
      </c>
      <c r="BK164" s="146">
        <f>ROUND(I164*H164,2)</f>
        <v>0</v>
      </c>
      <c r="BL164" s="13" t="s">
        <v>237</v>
      </c>
      <c r="BM164" s="145" t="s">
        <v>241</v>
      </c>
    </row>
    <row r="165" spans="1:65" s="11" customFormat="1" ht="25.9" customHeight="1">
      <c r="B165" s="119"/>
      <c r="D165" s="120" t="s">
        <v>74</v>
      </c>
      <c r="E165" s="121" t="s">
        <v>242</v>
      </c>
      <c r="F165" s="121" t="s">
        <v>243</v>
      </c>
      <c r="I165" s="122"/>
      <c r="J165" s="123">
        <f>BK165</f>
        <v>0</v>
      </c>
      <c r="L165" s="119"/>
      <c r="M165" s="124"/>
      <c r="N165" s="125"/>
      <c r="O165" s="125"/>
      <c r="P165" s="126">
        <f>P166+P258+P280+P286+P295+P305</f>
        <v>0</v>
      </c>
      <c r="Q165" s="125"/>
      <c r="R165" s="126">
        <f>R166+R258+R280+R286+R295+R305</f>
        <v>3.6207449999999994</v>
      </c>
      <c r="S165" s="125"/>
      <c r="T165" s="127">
        <f>T166+T258+T280+T286+T295+T305</f>
        <v>9.8780000000000007E-2</v>
      </c>
      <c r="AR165" s="120" t="s">
        <v>85</v>
      </c>
      <c r="AT165" s="128" t="s">
        <v>74</v>
      </c>
      <c r="AU165" s="128" t="s">
        <v>75</v>
      </c>
      <c r="AY165" s="120" t="s">
        <v>123</v>
      </c>
      <c r="BK165" s="129">
        <f>BK166+BK258+BK280+BK286+BK295+BK305</f>
        <v>0</v>
      </c>
    </row>
    <row r="166" spans="1:65" s="11" customFormat="1" ht="22.9" customHeight="1">
      <c r="B166" s="119"/>
      <c r="D166" s="120" t="s">
        <v>74</v>
      </c>
      <c r="E166" s="130" t="s">
        <v>244</v>
      </c>
      <c r="F166" s="130" t="s">
        <v>245</v>
      </c>
      <c r="I166" s="122"/>
      <c r="J166" s="131">
        <f>BK166</f>
        <v>0</v>
      </c>
      <c r="L166" s="119"/>
      <c r="M166" s="124"/>
      <c r="N166" s="125"/>
      <c r="O166" s="125"/>
      <c r="P166" s="126">
        <f>SUM(P167:P257)</f>
        <v>0</v>
      </c>
      <c r="Q166" s="125"/>
      <c r="R166" s="126">
        <f>SUM(R167:R257)</f>
        <v>0.69000000000000028</v>
      </c>
      <c r="S166" s="125"/>
      <c r="T166" s="127">
        <f>SUM(T167:T257)</f>
        <v>0</v>
      </c>
      <c r="AR166" s="120" t="s">
        <v>85</v>
      </c>
      <c r="AT166" s="128" t="s">
        <v>74</v>
      </c>
      <c r="AU166" s="128" t="s">
        <v>83</v>
      </c>
      <c r="AY166" s="120" t="s">
        <v>123</v>
      </c>
      <c r="BK166" s="129">
        <f>SUM(BK167:BK257)</f>
        <v>0</v>
      </c>
    </row>
    <row r="167" spans="1:65" s="1" customFormat="1" ht="24.2" customHeight="1">
      <c r="A167" s="28"/>
      <c r="B167" s="132"/>
      <c r="C167" s="133" t="s">
        <v>246</v>
      </c>
      <c r="D167" s="133" t="s">
        <v>126</v>
      </c>
      <c r="E167" s="134" t="s">
        <v>247</v>
      </c>
      <c r="F167" s="135" t="s">
        <v>248</v>
      </c>
      <c r="G167" s="136" t="s">
        <v>194</v>
      </c>
      <c r="H167" s="137">
        <v>30</v>
      </c>
      <c r="I167" s="138"/>
      <c r="J167" s="139">
        <f t="shared" ref="J167:J198" si="20">ROUND(I167*H167,2)</f>
        <v>0</v>
      </c>
      <c r="K167" s="140"/>
      <c r="L167" s="29"/>
      <c r="M167" s="141" t="s">
        <v>1</v>
      </c>
      <c r="N167" s="142" t="s">
        <v>40</v>
      </c>
      <c r="O167" s="54"/>
      <c r="P167" s="143">
        <f t="shared" ref="P167:P198" si="21">O167*H167</f>
        <v>0</v>
      </c>
      <c r="Q167" s="143">
        <v>0</v>
      </c>
      <c r="R167" s="143">
        <f t="shared" ref="R167:R198" si="22">Q167*H167</f>
        <v>0</v>
      </c>
      <c r="S167" s="143">
        <v>0</v>
      </c>
      <c r="T167" s="144">
        <f t="shared" ref="T167:T198" si="23"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5" t="s">
        <v>191</v>
      </c>
      <c r="AT167" s="145" t="s">
        <v>126</v>
      </c>
      <c r="AU167" s="145" t="s">
        <v>85</v>
      </c>
      <c r="AY167" s="13" t="s">
        <v>123</v>
      </c>
      <c r="BE167" s="146">
        <f t="shared" ref="BE167:BE198" si="24">IF(N167="základní",J167,0)</f>
        <v>0</v>
      </c>
      <c r="BF167" s="146">
        <f t="shared" ref="BF167:BF198" si="25">IF(N167="snížená",J167,0)</f>
        <v>0</v>
      </c>
      <c r="BG167" s="146">
        <f t="shared" ref="BG167:BG198" si="26">IF(N167="zákl. přenesená",J167,0)</f>
        <v>0</v>
      </c>
      <c r="BH167" s="146">
        <f t="shared" ref="BH167:BH198" si="27">IF(N167="sníž. přenesená",J167,0)</f>
        <v>0</v>
      </c>
      <c r="BI167" s="146">
        <f t="shared" ref="BI167:BI198" si="28">IF(N167="nulová",J167,0)</f>
        <v>0</v>
      </c>
      <c r="BJ167" s="13" t="s">
        <v>83</v>
      </c>
      <c r="BK167" s="146">
        <f t="shared" ref="BK167:BK198" si="29">ROUND(I167*H167,2)</f>
        <v>0</v>
      </c>
      <c r="BL167" s="13" t="s">
        <v>191</v>
      </c>
      <c r="BM167" s="145" t="s">
        <v>249</v>
      </c>
    </row>
    <row r="168" spans="1:65" s="1" customFormat="1" ht="16.5" customHeight="1">
      <c r="A168" s="28"/>
      <c r="B168" s="132"/>
      <c r="C168" s="147" t="s">
        <v>250</v>
      </c>
      <c r="D168" s="147" t="s">
        <v>121</v>
      </c>
      <c r="E168" s="148" t="s">
        <v>251</v>
      </c>
      <c r="F168" s="149" t="s">
        <v>252</v>
      </c>
      <c r="G168" s="150" t="s">
        <v>194</v>
      </c>
      <c r="H168" s="151">
        <v>30</v>
      </c>
      <c r="I168" s="152"/>
      <c r="J168" s="153">
        <f t="shared" si="20"/>
        <v>0</v>
      </c>
      <c r="K168" s="154"/>
      <c r="L168" s="155"/>
      <c r="M168" s="156" t="s">
        <v>1</v>
      </c>
      <c r="N168" s="157" t="s">
        <v>40</v>
      </c>
      <c r="O168" s="54"/>
      <c r="P168" s="143">
        <f t="shared" si="21"/>
        <v>0</v>
      </c>
      <c r="Q168" s="143">
        <v>1E-4</v>
      </c>
      <c r="R168" s="143">
        <f t="shared" si="22"/>
        <v>3.0000000000000001E-3</v>
      </c>
      <c r="S168" s="143">
        <v>0</v>
      </c>
      <c r="T168" s="144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5" t="s">
        <v>253</v>
      </c>
      <c r="AT168" s="145" t="s">
        <v>121</v>
      </c>
      <c r="AU168" s="145" t="s">
        <v>85</v>
      </c>
      <c r="AY168" s="13" t="s">
        <v>123</v>
      </c>
      <c r="BE168" s="146">
        <f t="shared" si="24"/>
        <v>0</v>
      </c>
      <c r="BF168" s="146">
        <f t="shared" si="25"/>
        <v>0</v>
      </c>
      <c r="BG168" s="146">
        <f t="shared" si="26"/>
        <v>0</v>
      </c>
      <c r="BH168" s="146">
        <f t="shared" si="27"/>
        <v>0</v>
      </c>
      <c r="BI168" s="146">
        <f t="shared" si="28"/>
        <v>0</v>
      </c>
      <c r="BJ168" s="13" t="s">
        <v>83</v>
      </c>
      <c r="BK168" s="146">
        <f t="shared" si="29"/>
        <v>0</v>
      </c>
      <c r="BL168" s="13" t="s">
        <v>191</v>
      </c>
      <c r="BM168" s="145" t="s">
        <v>254</v>
      </c>
    </row>
    <row r="169" spans="1:65" s="1" customFormat="1" ht="16.5" customHeight="1">
      <c r="A169" s="28"/>
      <c r="B169" s="132"/>
      <c r="C169" s="133" t="s">
        <v>255</v>
      </c>
      <c r="D169" s="133" t="s">
        <v>126</v>
      </c>
      <c r="E169" s="134" t="s">
        <v>256</v>
      </c>
      <c r="F169" s="135" t="s">
        <v>257</v>
      </c>
      <c r="G169" s="136" t="s">
        <v>165</v>
      </c>
      <c r="H169" s="137">
        <v>60</v>
      </c>
      <c r="I169" s="138"/>
      <c r="J169" s="139">
        <f t="shared" si="20"/>
        <v>0</v>
      </c>
      <c r="K169" s="140"/>
      <c r="L169" s="29"/>
      <c r="M169" s="141" t="s">
        <v>1</v>
      </c>
      <c r="N169" s="142" t="s">
        <v>40</v>
      </c>
      <c r="O169" s="54"/>
      <c r="P169" s="143">
        <f t="shared" si="21"/>
        <v>0</v>
      </c>
      <c r="Q169" s="143">
        <v>0</v>
      </c>
      <c r="R169" s="143">
        <f t="shared" si="22"/>
        <v>0</v>
      </c>
      <c r="S169" s="143">
        <v>0</v>
      </c>
      <c r="T169" s="144">
        <f t="shared" si="2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5" t="s">
        <v>191</v>
      </c>
      <c r="AT169" s="145" t="s">
        <v>126</v>
      </c>
      <c r="AU169" s="145" t="s">
        <v>85</v>
      </c>
      <c r="AY169" s="13" t="s">
        <v>123</v>
      </c>
      <c r="BE169" s="146">
        <f t="shared" si="24"/>
        <v>0</v>
      </c>
      <c r="BF169" s="146">
        <f t="shared" si="25"/>
        <v>0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3" t="s">
        <v>83</v>
      </c>
      <c r="BK169" s="146">
        <f t="shared" si="29"/>
        <v>0</v>
      </c>
      <c r="BL169" s="13" t="s">
        <v>191</v>
      </c>
      <c r="BM169" s="145" t="s">
        <v>258</v>
      </c>
    </row>
    <row r="170" spans="1:65" s="1" customFormat="1" ht="24.2" customHeight="1">
      <c r="A170" s="28"/>
      <c r="B170" s="132"/>
      <c r="C170" s="147" t="s">
        <v>259</v>
      </c>
      <c r="D170" s="147" t="s">
        <v>121</v>
      </c>
      <c r="E170" s="148" t="s">
        <v>260</v>
      </c>
      <c r="F170" s="149" t="s">
        <v>261</v>
      </c>
      <c r="G170" s="150" t="s">
        <v>165</v>
      </c>
      <c r="H170" s="151">
        <v>60</v>
      </c>
      <c r="I170" s="152"/>
      <c r="J170" s="153">
        <f t="shared" si="20"/>
        <v>0</v>
      </c>
      <c r="K170" s="154"/>
      <c r="L170" s="155"/>
      <c r="M170" s="156" t="s">
        <v>1</v>
      </c>
      <c r="N170" s="157" t="s">
        <v>40</v>
      </c>
      <c r="O170" s="54"/>
      <c r="P170" s="143">
        <f t="shared" si="21"/>
        <v>0</v>
      </c>
      <c r="Q170" s="143">
        <v>9.0000000000000006E-5</v>
      </c>
      <c r="R170" s="143">
        <f t="shared" si="22"/>
        <v>5.4000000000000003E-3</v>
      </c>
      <c r="S170" s="143">
        <v>0</v>
      </c>
      <c r="T170" s="144">
        <f t="shared" si="2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5" t="s">
        <v>253</v>
      </c>
      <c r="AT170" s="145" t="s">
        <v>121</v>
      </c>
      <c r="AU170" s="145" t="s">
        <v>85</v>
      </c>
      <c r="AY170" s="13" t="s">
        <v>123</v>
      </c>
      <c r="BE170" s="146">
        <f t="shared" si="24"/>
        <v>0</v>
      </c>
      <c r="BF170" s="146">
        <f t="shared" si="25"/>
        <v>0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3" t="s">
        <v>83</v>
      </c>
      <c r="BK170" s="146">
        <f t="shared" si="29"/>
        <v>0</v>
      </c>
      <c r="BL170" s="13" t="s">
        <v>191</v>
      </c>
      <c r="BM170" s="145" t="s">
        <v>262</v>
      </c>
    </row>
    <row r="171" spans="1:65" s="1" customFormat="1" ht="24.2" customHeight="1">
      <c r="A171" s="28"/>
      <c r="B171" s="132"/>
      <c r="C171" s="133" t="s">
        <v>253</v>
      </c>
      <c r="D171" s="133" t="s">
        <v>126</v>
      </c>
      <c r="E171" s="134" t="s">
        <v>263</v>
      </c>
      <c r="F171" s="135" t="s">
        <v>264</v>
      </c>
      <c r="G171" s="136" t="s">
        <v>165</v>
      </c>
      <c r="H171" s="137">
        <v>3</v>
      </c>
      <c r="I171" s="138"/>
      <c r="J171" s="139">
        <f t="shared" si="20"/>
        <v>0</v>
      </c>
      <c r="K171" s="140"/>
      <c r="L171" s="29"/>
      <c r="M171" s="141" t="s">
        <v>1</v>
      </c>
      <c r="N171" s="142" t="s">
        <v>40</v>
      </c>
      <c r="O171" s="54"/>
      <c r="P171" s="143">
        <f t="shared" si="21"/>
        <v>0</v>
      </c>
      <c r="Q171" s="143">
        <v>0</v>
      </c>
      <c r="R171" s="143">
        <f t="shared" si="22"/>
        <v>0</v>
      </c>
      <c r="S171" s="143">
        <v>0</v>
      </c>
      <c r="T171" s="144">
        <f t="shared" si="2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5" t="s">
        <v>191</v>
      </c>
      <c r="AT171" s="145" t="s">
        <v>126</v>
      </c>
      <c r="AU171" s="145" t="s">
        <v>85</v>
      </c>
      <c r="AY171" s="13" t="s">
        <v>123</v>
      </c>
      <c r="BE171" s="146">
        <f t="shared" si="24"/>
        <v>0</v>
      </c>
      <c r="BF171" s="146">
        <f t="shared" si="25"/>
        <v>0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3" t="s">
        <v>83</v>
      </c>
      <c r="BK171" s="146">
        <f t="shared" si="29"/>
        <v>0</v>
      </c>
      <c r="BL171" s="13" t="s">
        <v>191</v>
      </c>
      <c r="BM171" s="145" t="s">
        <v>265</v>
      </c>
    </row>
    <row r="172" spans="1:65" s="1" customFormat="1" ht="24.2" customHeight="1">
      <c r="A172" s="28"/>
      <c r="B172" s="132"/>
      <c r="C172" s="147" t="s">
        <v>266</v>
      </c>
      <c r="D172" s="147" t="s">
        <v>121</v>
      </c>
      <c r="E172" s="148" t="s">
        <v>267</v>
      </c>
      <c r="F172" s="149" t="s">
        <v>268</v>
      </c>
      <c r="G172" s="150" t="s">
        <v>165</v>
      </c>
      <c r="H172" s="151">
        <v>3</v>
      </c>
      <c r="I172" s="152"/>
      <c r="J172" s="153">
        <f t="shared" si="20"/>
        <v>0</v>
      </c>
      <c r="K172" s="154"/>
      <c r="L172" s="155"/>
      <c r="M172" s="156" t="s">
        <v>1</v>
      </c>
      <c r="N172" s="157" t="s">
        <v>40</v>
      </c>
      <c r="O172" s="54"/>
      <c r="P172" s="143">
        <f t="shared" si="21"/>
        <v>0</v>
      </c>
      <c r="Q172" s="143">
        <v>9.0000000000000006E-5</v>
      </c>
      <c r="R172" s="143">
        <f t="shared" si="22"/>
        <v>2.7E-4</v>
      </c>
      <c r="S172" s="143">
        <v>0</v>
      </c>
      <c r="T172" s="144">
        <f t="shared" si="2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5" t="s">
        <v>253</v>
      </c>
      <c r="AT172" s="145" t="s">
        <v>121</v>
      </c>
      <c r="AU172" s="145" t="s">
        <v>85</v>
      </c>
      <c r="AY172" s="13" t="s">
        <v>123</v>
      </c>
      <c r="BE172" s="146">
        <f t="shared" si="24"/>
        <v>0</v>
      </c>
      <c r="BF172" s="146">
        <f t="shared" si="25"/>
        <v>0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3" t="s">
        <v>83</v>
      </c>
      <c r="BK172" s="146">
        <f t="shared" si="29"/>
        <v>0</v>
      </c>
      <c r="BL172" s="13" t="s">
        <v>191</v>
      </c>
      <c r="BM172" s="145" t="s">
        <v>269</v>
      </c>
    </row>
    <row r="173" spans="1:65" s="1" customFormat="1" ht="21.75" customHeight="1">
      <c r="A173" s="28"/>
      <c r="B173" s="132"/>
      <c r="C173" s="133" t="s">
        <v>270</v>
      </c>
      <c r="D173" s="133" t="s">
        <v>126</v>
      </c>
      <c r="E173" s="134" t="s">
        <v>271</v>
      </c>
      <c r="F173" s="135" t="s">
        <v>272</v>
      </c>
      <c r="G173" s="136" t="s">
        <v>165</v>
      </c>
      <c r="H173" s="137">
        <v>188</v>
      </c>
      <c r="I173" s="138"/>
      <c r="J173" s="139">
        <f t="shared" si="20"/>
        <v>0</v>
      </c>
      <c r="K173" s="140"/>
      <c r="L173" s="29"/>
      <c r="M173" s="141" t="s">
        <v>1</v>
      </c>
      <c r="N173" s="142" t="s">
        <v>40</v>
      </c>
      <c r="O173" s="54"/>
      <c r="P173" s="143">
        <f t="shared" si="21"/>
        <v>0</v>
      </c>
      <c r="Q173" s="143">
        <v>0</v>
      </c>
      <c r="R173" s="143">
        <f t="shared" si="22"/>
        <v>0</v>
      </c>
      <c r="S173" s="143">
        <v>0</v>
      </c>
      <c r="T173" s="144">
        <f t="shared" si="2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45" t="s">
        <v>191</v>
      </c>
      <c r="AT173" s="145" t="s">
        <v>126</v>
      </c>
      <c r="AU173" s="145" t="s">
        <v>85</v>
      </c>
      <c r="AY173" s="13" t="s">
        <v>123</v>
      </c>
      <c r="BE173" s="146">
        <f t="shared" si="24"/>
        <v>0</v>
      </c>
      <c r="BF173" s="146">
        <f t="shared" si="25"/>
        <v>0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3" t="s">
        <v>83</v>
      </c>
      <c r="BK173" s="146">
        <f t="shared" si="29"/>
        <v>0</v>
      </c>
      <c r="BL173" s="13" t="s">
        <v>191</v>
      </c>
      <c r="BM173" s="145" t="s">
        <v>273</v>
      </c>
    </row>
    <row r="174" spans="1:65" s="1" customFormat="1" ht="16.5" customHeight="1">
      <c r="A174" s="28"/>
      <c r="B174" s="132"/>
      <c r="C174" s="147" t="s">
        <v>274</v>
      </c>
      <c r="D174" s="147" t="s">
        <v>121</v>
      </c>
      <c r="E174" s="148" t="s">
        <v>275</v>
      </c>
      <c r="F174" s="149" t="s">
        <v>276</v>
      </c>
      <c r="G174" s="150" t="s">
        <v>165</v>
      </c>
      <c r="H174" s="151">
        <v>188</v>
      </c>
      <c r="I174" s="152"/>
      <c r="J174" s="153">
        <f t="shared" si="20"/>
        <v>0</v>
      </c>
      <c r="K174" s="154"/>
      <c r="L174" s="155"/>
      <c r="M174" s="156" t="s">
        <v>1</v>
      </c>
      <c r="N174" s="157" t="s">
        <v>40</v>
      </c>
      <c r="O174" s="54"/>
      <c r="P174" s="143">
        <f t="shared" si="21"/>
        <v>0</v>
      </c>
      <c r="Q174" s="143">
        <v>3.0000000000000001E-5</v>
      </c>
      <c r="R174" s="143">
        <f t="shared" si="22"/>
        <v>5.64E-3</v>
      </c>
      <c r="S174" s="143">
        <v>0</v>
      </c>
      <c r="T174" s="144">
        <f t="shared" si="2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45" t="s">
        <v>253</v>
      </c>
      <c r="AT174" s="145" t="s">
        <v>121</v>
      </c>
      <c r="AU174" s="145" t="s">
        <v>85</v>
      </c>
      <c r="AY174" s="13" t="s">
        <v>123</v>
      </c>
      <c r="BE174" s="146">
        <f t="shared" si="24"/>
        <v>0</v>
      </c>
      <c r="BF174" s="146">
        <f t="shared" si="25"/>
        <v>0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3" t="s">
        <v>83</v>
      </c>
      <c r="BK174" s="146">
        <f t="shared" si="29"/>
        <v>0</v>
      </c>
      <c r="BL174" s="13" t="s">
        <v>191</v>
      </c>
      <c r="BM174" s="145" t="s">
        <v>277</v>
      </c>
    </row>
    <row r="175" spans="1:65" s="1" customFormat="1" ht="24.2" customHeight="1">
      <c r="A175" s="28"/>
      <c r="B175" s="132"/>
      <c r="C175" s="133" t="s">
        <v>278</v>
      </c>
      <c r="D175" s="133" t="s">
        <v>126</v>
      </c>
      <c r="E175" s="134" t="s">
        <v>279</v>
      </c>
      <c r="F175" s="135" t="s">
        <v>280</v>
      </c>
      <c r="G175" s="136" t="s">
        <v>165</v>
      </c>
      <c r="H175" s="137">
        <v>4</v>
      </c>
      <c r="I175" s="138"/>
      <c r="J175" s="139">
        <f t="shared" si="20"/>
        <v>0</v>
      </c>
      <c r="K175" s="140"/>
      <c r="L175" s="29"/>
      <c r="M175" s="141" t="s">
        <v>1</v>
      </c>
      <c r="N175" s="142" t="s">
        <v>40</v>
      </c>
      <c r="O175" s="54"/>
      <c r="P175" s="143">
        <f t="shared" si="21"/>
        <v>0</v>
      </c>
      <c r="Q175" s="143">
        <v>0</v>
      </c>
      <c r="R175" s="143">
        <f t="shared" si="22"/>
        <v>0</v>
      </c>
      <c r="S175" s="143">
        <v>0</v>
      </c>
      <c r="T175" s="144">
        <f t="shared" si="2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5" t="s">
        <v>191</v>
      </c>
      <c r="AT175" s="145" t="s">
        <v>126</v>
      </c>
      <c r="AU175" s="145" t="s">
        <v>85</v>
      </c>
      <c r="AY175" s="13" t="s">
        <v>123</v>
      </c>
      <c r="BE175" s="146">
        <f t="shared" si="24"/>
        <v>0</v>
      </c>
      <c r="BF175" s="146">
        <f t="shared" si="25"/>
        <v>0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3" t="s">
        <v>83</v>
      </c>
      <c r="BK175" s="146">
        <f t="shared" si="29"/>
        <v>0</v>
      </c>
      <c r="BL175" s="13" t="s">
        <v>191</v>
      </c>
      <c r="BM175" s="145" t="s">
        <v>281</v>
      </c>
    </row>
    <row r="176" spans="1:65" s="1" customFormat="1" ht="16.5" customHeight="1">
      <c r="A176" s="28"/>
      <c r="B176" s="132"/>
      <c r="C176" s="147" t="s">
        <v>282</v>
      </c>
      <c r="D176" s="147" t="s">
        <v>121</v>
      </c>
      <c r="E176" s="148" t="s">
        <v>283</v>
      </c>
      <c r="F176" s="149" t="s">
        <v>284</v>
      </c>
      <c r="G176" s="150" t="s">
        <v>165</v>
      </c>
      <c r="H176" s="151">
        <v>4</v>
      </c>
      <c r="I176" s="152"/>
      <c r="J176" s="153">
        <f t="shared" si="20"/>
        <v>0</v>
      </c>
      <c r="K176" s="154"/>
      <c r="L176" s="155"/>
      <c r="M176" s="156" t="s">
        <v>1</v>
      </c>
      <c r="N176" s="157" t="s">
        <v>40</v>
      </c>
      <c r="O176" s="54"/>
      <c r="P176" s="143">
        <f t="shared" si="21"/>
        <v>0</v>
      </c>
      <c r="Q176" s="143">
        <v>1.0000000000000001E-5</v>
      </c>
      <c r="R176" s="143">
        <f t="shared" si="22"/>
        <v>4.0000000000000003E-5</v>
      </c>
      <c r="S176" s="143">
        <v>0</v>
      </c>
      <c r="T176" s="144">
        <f t="shared" si="2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5" t="s">
        <v>253</v>
      </c>
      <c r="AT176" s="145" t="s">
        <v>121</v>
      </c>
      <c r="AU176" s="145" t="s">
        <v>85</v>
      </c>
      <c r="AY176" s="13" t="s">
        <v>123</v>
      </c>
      <c r="BE176" s="146">
        <f t="shared" si="24"/>
        <v>0</v>
      </c>
      <c r="BF176" s="146">
        <f t="shared" si="25"/>
        <v>0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3" t="s">
        <v>83</v>
      </c>
      <c r="BK176" s="146">
        <f t="shared" si="29"/>
        <v>0</v>
      </c>
      <c r="BL176" s="13" t="s">
        <v>191</v>
      </c>
      <c r="BM176" s="145" t="s">
        <v>285</v>
      </c>
    </row>
    <row r="177" spans="1:65" s="1" customFormat="1" ht="24.2" customHeight="1">
      <c r="A177" s="28"/>
      <c r="B177" s="132"/>
      <c r="C177" s="133" t="s">
        <v>286</v>
      </c>
      <c r="D177" s="133" t="s">
        <v>126</v>
      </c>
      <c r="E177" s="134" t="s">
        <v>287</v>
      </c>
      <c r="F177" s="135" t="s">
        <v>288</v>
      </c>
      <c r="G177" s="136" t="s">
        <v>194</v>
      </c>
      <c r="H177" s="137">
        <v>38</v>
      </c>
      <c r="I177" s="138"/>
      <c r="J177" s="139">
        <f t="shared" si="20"/>
        <v>0</v>
      </c>
      <c r="K177" s="140"/>
      <c r="L177" s="29"/>
      <c r="M177" s="141" t="s">
        <v>1</v>
      </c>
      <c r="N177" s="142" t="s">
        <v>40</v>
      </c>
      <c r="O177" s="54"/>
      <c r="P177" s="143">
        <f t="shared" si="21"/>
        <v>0</v>
      </c>
      <c r="Q177" s="143">
        <v>0</v>
      </c>
      <c r="R177" s="143">
        <f t="shared" si="22"/>
        <v>0</v>
      </c>
      <c r="S177" s="143">
        <v>0</v>
      </c>
      <c r="T177" s="144">
        <f t="shared" si="2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5" t="s">
        <v>191</v>
      </c>
      <c r="AT177" s="145" t="s">
        <v>126</v>
      </c>
      <c r="AU177" s="145" t="s">
        <v>85</v>
      </c>
      <c r="AY177" s="13" t="s">
        <v>123</v>
      </c>
      <c r="BE177" s="146">
        <f t="shared" si="24"/>
        <v>0</v>
      </c>
      <c r="BF177" s="146">
        <f t="shared" si="25"/>
        <v>0</v>
      </c>
      <c r="BG177" s="146">
        <f t="shared" si="26"/>
        <v>0</v>
      </c>
      <c r="BH177" s="146">
        <f t="shared" si="27"/>
        <v>0</v>
      </c>
      <c r="BI177" s="146">
        <f t="shared" si="28"/>
        <v>0</v>
      </c>
      <c r="BJ177" s="13" t="s">
        <v>83</v>
      </c>
      <c r="BK177" s="146">
        <f t="shared" si="29"/>
        <v>0</v>
      </c>
      <c r="BL177" s="13" t="s">
        <v>191</v>
      </c>
      <c r="BM177" s="145" t="s">
        <v>289</v>
      </c>
    </row>
    <row r="178" spans="1:65" s="1" customFormat="1" ht="16.5" customHeight="1">
      <c r="A178" s="28"/>
      <c r="B178" s="132"/>
      <c r="C178" s="147" t="s">
        <v>290</v>
      </c>
      <c r="D178" s="147" t="s">
        <v>121</v>
      </c>
      <c r="E178" s="148" t="s">
        <v>291</v>
      </c>
      <c r="F178" s="149" t="s">
        <v>292</v>
      </c>
      <c r="G178" s="150" t="s">
        <v>194</v>
      </c>
      <c r="H178" s="151">
        <v>38</v>
      </c>
      <c r="I178" s="152"/>
      <c r="J178" s="153">
        <f t="shared" si="20"/>
        <v>0</v>
      </c>
      <c r="K178" s="154"/>
      <c r="L178" s="155"/>
      <c r="M178" s="156" t="s">
        <v>1</v>
      </c>
      <c r="N178" s="157" t="s">
        <v>40</v>
      </c>
      <c r="O178" s="54"/>
      <c r="P178" s="143">
        <f t="shared" si="21"/>
        <v>0</v>
      </c>
      <c r="Q178" s="143">
        <v>1.8000000000000001E-4</v>
      </c>
      <c r="R178" s="143">
        <f t="shared" si="22"/>
        <v>6.8400000000000006E-3</v>
      </c>
      <c r="S178" s="143">
        <v>0</v>
      </c>
      <c r="T178" s="144">
        <f t="shared" si="2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5" t="s">
        <v>253</v>
      </c>
      <c r="AT178" s="145" t="s">
        <v>121</v>
      </c>
      <c r="AU178" s="145" t="s">
        <v>85</v>
      </c>
      <c r="AY178" s="13" t="s">
        <v>123</v>
      </c>
      <c r="BE178" s="146">
        <f t="shared" si="24"/>
        <v>0</v>
      </c>
      <c r="BF178" s="146">
        <f t="shared" si="25"/>
        <v>0</v>
      </c>
      <c r="BG178" s="146">
        <f t="shared" si="26"/>
        <v>0</v>
      </c>
      <c r="BH178" s="146">
        <f t="shared" si="27"/>
        <v>0</v>
      </c>
      <c r="BI178" s="146">
        <f t="shared" si="28"/>
        <v>0</v>
      </c>
      <c r="BJ178" s="13" t="s">
        <v>83</v>
      </c>
      <c r="BK178" s="146">
        <f t="shared" si="29"/>
        <v>0</v>
      </c>
      <c r="BL178" s="13" t="s">
        <v>191</v>
      </c>
      <c r="BM178" s="145" t="s">
        <v>293</v>
      </c>
    </row>
    <row r="179" spans="1:65" s="1" customFormat="1" ht="24.2" customHeight="1">
      <c r="A179" s="28"/>
      <c r="B179" s="132"/>
      <c r="C179" s="133" t="s">
        <v>294</v>
      </c>
      <c r="D179" s="133" t="s">
        <v>126</v>
      </c>
      <c r="E179" s="134" t="s">
        <v>295</v>
      </c>
      <c r="F179" s="135" t="s">
        <v>296</v>
      </c>
      <c r="G179" s="136" t="s">
        <v>194</v>
      </c>
      <c r="H179" s="137">
        <v>2005</v>
      </c>
      <c r="I179" s="138"/>
      <c r="J179" s="139">
        <f t="shared" si="20"/>
        <v>0</v>
      </c>
      <c r="K179" s="140"/>
      <c r="L179" s="29"/>
      <c r="M179" s="141" t="s">
        <v>1</v>
      </c>
      <c r="N179" s="142" t="s">
        <v>40</v>
      </c>
      <c r="O179" s="54"/>
      <c r="P179" s="143">
        <f t="shared" si="21"/>
        <v>0</v>
      </c>
      <c r="Q179" s="143">
        <v>0</v>
      </c>
      <c r="R179" s="143">
        <f t="shared" si="22"/>
        <v>0</v>
      </c>
      <c r="S179" s="143">
        <v>0</v>
      </c>
      <c r="T179" s="144">
        <f t="shared" si="2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5" t="s">
        <v>191</v>
      </c>
      <c r="AT179" s="145" t="s">
        <v>126</v>
      </c>
      <c r="AU179" s="145" t="s">
        <v>85</v>
      </c>
      <c r="AY179" s="13" t="s">
        <v>123</v>
      </c>
      <c r="BE179" s="146">
        <f t="shared" si="24"/>
        <v>0</v>
      </c>
      <c r="BF179" s="146">
        <f t="shared" si="25"/>
        <v>0</v>
      </c>
      <c r="BG179" s="146">
        <f t="shared" si="26"/>
        <v>0</v>
      </c>
      <c r="BH179" s="146">
        <f t="shared" si="27"/>
        <v>0</v>
      </c>
      <c r="BI179" s="146">
        <f t="shared" si="28"/>
        <v>0</v>
      </c>
      <c r="BJ179" s="13" t="s">
        <v>83</v>
      </c>
      <c r="BK179" s="146">
        <f t="shared" si="29"/>
        <v>0</v>
      </c>
      <c r="BL179" s="13" t="s">
        <v>191</v>
      </c>
      <c r="BM179" s="145" t="s">
        <v>297</v>
      </c>
    </row>
    <row r="180" spans="1:65" s="1" customFormat="1" ht="16.5" customHeight="1">
      <c r="A180" s="28"/>
      <c r="B180" s="132"/>
      <c r="C180" s="147" t="s">
        <v>298</v>
      </c>
      <c r="D180" s="147" t="s">
        <v>121</v>
      </c>
      <c r="E180" s="148" t="s">
        <v>299</v>
      </c>
      <c r="F180" s="149" t="s">
        <v>300</v>
      </c>
      <c r="G180" s="150" t="s">
        <v>194</v>
      </c>
      <c r="H180" s="151">
        <v>789</v>
      </c>
      <c r="I180" s="152"/>
      <c r="J180" s="153">
        <f t="shared" si="20"/>
        <v>0</v>
      </c>
      <c r="K180" s="154"/>
      <c r="L180" s="155"/>
      <c r="M180" s="156" t="s">
        <v>1</v>
      </c>
      <c r="N180" s="157" t="s">
        <v>40</v>
      </c>
      <c r="O180" s="54"/>
      <c r="P180" s="143">
        <f t="shared" si="21"/>
        <v>0</v>
      </c>
      <c r="Q180" s="143">
        <v>1.2E-4</v>
      </c>
      <c r="R180" s="143">
        <f t="shared" si="22"/>
        <v>9.468E-2</v>
      </c>
      <c r="S180" s="143">
        <v>0</v>
      </c>
      <c r="T180" s="144">
        <f t="shared" si="2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5" t="s">
        <v>253</v>
      </c>
      <c r="AT180" s="145" t="s">
        <v>121</v>
      </c>
      <c r="AU180" s="145" t="s">
        <v>85</v>
      </c>
      <c r="AY180" s="13" t="s">
        <v>123</v>
      </c>
      <c r="BE180" s="146">
        <f t="shared" si="24"/>
        <v>0</v>
      </c>
      <c r="BF180" s="146">
        <f t="shared" si="25"/>
        <v>0</v>
      </c>
      <c r="BG180" s="146">
        <f t="shared" si="26"/>
        <v>0</v>
      </c>
      <c r="BH180" s="146">
        <f t="shared" si="27"/>
        <v>0</v>
      </c>
      <c r="BI180" s="146">
        <f t="shared" si="28"/>
        <v>0</v>
      </c>
      <c r="BJ180" s="13" t="s">
        <v>83</v>
      </c>
      <c r="BK180" s="146">
        <f t="shared" si="29"/>
        <v>0</v>
      </c>
      <c r="BL180" s="13" t="s">
        <v>191</v>
      </c>
      <c r="BM180" s="145" t="s">
        <v>301</v>
      </c>
    </row>
    <row r="181" spans="1:65" s="1" customFormat="1" ht="16.5" customHeight="1">
      <c r="A181" s="28"/>
      <c r="B181" s="132"/>
      <c r="C181" s="147" t="s">
        <v>302</v>
      </c>
      <c r="D181" s="147" t="s">
        <v>121</v>
      </c>
      <c r="E181" s="148" t="s">
        <v>303</v>
      </c>
      <c r="F181" s="149" t="s">
        <v>304</v>
      </c>
      <c r="G181" s="150" t="s">
        <v>194</v>
      </c>
      <c r="H181" s="151">
        <v>239</v>
      </c>
      <c r="I181" s="152"/>
      <c r="J181" s="153">
        <f t="shared" si="20"/>
        <v>0</v>
      </c>
      <c r="K181" s="154"/>
      <c r="L181" s="155"/>
      <c r="M181" s="156" t="s">
        <v>1</v>
      </c>
      <c r="N181" s="157" t="s">
        <v>40</v>
      </c>
      <c r="O181" s="54"/>
      <c r="P181" s="143">
        <f t="shared" si="21"/>
        <v>0</v>
      </c>
      <c r="Q181" s="143">
        <v>1.2E-4</v>
      </c>
      <c r="R181" s="143">
        <f t="shared" si="22"/>
        <v>2.8680000000000001E-2</v>
      </c>
      <c r="S181" s="143">
        <v>0</v>
      </c>
      <c r="T181" s="144">
        <f t="shared" si="2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5" t="s">
        <v>253</v>
      </c>
      <c r="AT181" s="145" t="s">
        <v>121</v>
      </c>
      <c r="AU181" s="145" t="s">
        <v>85</v>
      </c>
      <c r="AY181" s="13" t="s">
        <v>123</v>
      </c>
      <c r="BE181" s="146">
        <f t="shared" si="24"/>
        <v>0</v>
      </c>
      <c r="BF181" s="146">
        <f t="shared" si="25"/>
        <v>0</v>
      </c>
      <c r="BG181" s="146">
        <f t="shared" si="26"/>
        <v>0</v>
      </c>
      <c r="BH181" s="146">
        <f t="shared" si="27"/>
        <v>0</v>
      </c>
      <c r="BI181" s="146">
        <f t="shared" si="28"/>
        <v>0</v>
      </c>
      <c r="BJ181" s="13" t="s">
        <v>83</v>
      </c>
      <c r="BK181" s="146">
        <f t="shared" si="29"/>
        <v>0</v>
      </c>
      <c r="BL181" s="13" t="s">
        <v>191</v>
      </c>
      <c r="BM181" s="145" t="s">
        <v>305</v>
      </c>
    </row>
    <row r="182" spans="1:65" s="1" customFormat="1" ht="16.5" customHeight="1">
      <c r="A182" s="28"/>
      <c r="B182" s="132"/>
      <c r="C182" s="147" t="s">
        <v>306</v>
      </c>
      <c r="D182" s="147" t="s">
        <v>121</v>
      </c>
      <c r="E182" s="148" t="s">
        <v>307</v>
      </c>
      <c r="F182" s="149" t="s">
        <v>308</v>
      </c>
      <c r="G182" s="150" t="s">
        <v>194</v>
      </c>
      <c r="H182" s="151">
        <v>977</v>
      </c>
      <c r="I182" s="152"/>
      <c r="J182" s="153">
        <f t="shared" si="20"/>
        <v>0</v>
      </c>
      <c r="K182" s="154"/>
      <c r="L182" s="155"/>
      <c r="M182" s="156" t="s">
        <v>1</v>
      </c>
      <c r="N182" s="157" t="s">
        <v>40</v>
      </c>
      <c r="O182" s="54"/>
      <c r="P182" s="143">
        <f t="shared" si="21"/>
        <v>0</v>
      </c>
      <c r="Q182" s="143">
        <v>1.7000000000000001E-4</v>
      </c>
      <c r="R182" s="143">
        <f t="shared" si="22"/>
        <v>0.16609000000000002</v>
      </c>
      <c r="S182" s="143">
        <v>0</v>
      </c>
      <c r="T182" s="144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5" t="s">
        <v>253</v>
      </c>
      <c r="AT182" s="145" t="s">
        <v>121</v>
      </c>
      <c r="AU182" s="145" t="s">
        <v>85</v>
      </c>
      <c r="AY182" s="13" t="s">
        <v>123</v>
      </c>
      <c r="BE182" s="146">
        <f t="shared" si="24"/>
        <v>0</v>
      </c>
      <c r="BF182" s="146">
        <f t="shared" si="25"/>
        <v>0</v>
      </c>
      <c r="BG182" s="146">
        <f t="shared" si="26"/>
        <v>0</v>
      </c>
      <c r="BH182" s="146">
        <f t="shared" si="27"/>
        <v>0</v>
      </c>
      <c r="BI182" s="146">
        <f t="shared" si="28"/>
        <v>0</v>
      </c>
      <c r="BJ182" s="13" t="s">
        <v>83</v>
      </c>
      <c r="BK182" s="146">
        <f t="shared" si="29"/>
        <v>0</v>
      </c>
      <c r="BL182" s="13" t="s">
        <v>191</v>
      </c>
      <c r="BM182" s="145" t="s">
        <v>309</v>
      </c>
    </row>
    <row r="183" spans="1:65" s="1" customFormat="1" ht="24.2" customHeight="1">
      <c r="A183" s="28"/>
      <c r="B183" s="132"/>
      <c r="C183" s="133" t="s">
        <v>310</v>
      </c>
      <c r="D183" s="133" t="s">
        <v>126</v>
      </c>
      <c r="E183" s="134" t="s">
        <v>311</v>
      </c>
      <c r="F183" s="135" t="s">
        <v>312</v>
      </c>
      <c r="G183" s="136" t="s">
        <v>194</v>
      </c>
      <c r="H183" s="137">
        <v>18</v>
      </c>
      <c r="I183" s="138"/>
      <c r="J183" s="139">
        <f t="shared" si="20"/>
        <v>0</v>
      </c>
      <c r="K183" s="140"/>
      <c r="L183" s="29"/>
      <c r="M183" s="141" t="s">
        <v>1</v>
      </c>
      <c r="N183" s="142" t="s">
        <v>40</v>
      </c>
      <c r="O183" s="54"/>
      <c r="P183" s="143">
        <f t="shared" si="21"/>
        <v>0</v>
      </c>
      <c r="Q183" s="143">
        <v>0</v>
      </c>
      <c r="R183" s="143">
        <f t="shared" si="22"/>
        <v>0</v>
      </c>
      <c r="S183" s="143">
        <v>0</v>
      </c>
      <c r="T183" s="144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5" t="s">
        <v>191</v>
      </c>
      <c r="AT183" s="145" t="s">
        <v>126</v>
      </c>
      <c r="AU183" s="145" t="s">
        <v>85</v>
      </c>
      <c r="AY183" s="13" t="s">
        <v>123</v>
      </c>
      <c r="BE183" s="146">
        <f t="shared" si="24"/>
        <v>0</v>
      </c>
      <c r="BF183" s="146">
        <f t="shared" si="25"/>
        <v>0</v>
      </c>
      <c r="BG183" s="146">
        <f t="shared" si="26"/>
        <v>0</v>
      </c>
      <c r="BH183" s="146">
        <f t="shared" si="27"/>
        <v>0</v>
      </c>
      <c r="BI183" s="146">
        <f t="shared" si="28"/>
        <v>0</v>
      </c>
      <c r="BJ183" s="13" t="s">
        <v>83</v>
      </c>
      <c r="BK183" s="146">
        <f t="shared" si="29"/>
        <v>0</v>
      </c>
      <c r="BL183" s="13" t="s">
        <v>191</v>
      </c>
      <c r="BM183" s="145" t="s">
        <v>313</v>
      </c>
    </row>
    <row r="184" spans="1:65" s="1" customFormat="1" ht="16.5" customHeight="1">
      <c r="A184" s="28"/>
      <c r="B184" s="132"/>
      <c r="C184" s="147" t="s">
        <v>314</v>
      </c>
      <c r="D184" s="147" t="s">
        <v>121</v>
      </c>
      <c r="E184" s="148" t="s">
        <v>315</v>
      </c>
      <c r="F184" s="149" t="s">
        <v>316</v>
      </c>
      <c r="G184" s="150" t="s">
        <v>194</v>
      </c>
      <c r="H184" s="151">
        <v>18</v>
      </c>
      <c r="I184" s="152"/>
      <c r="J184" s="153">
        <f t="shared" si="20"/>
        <v>0</v>
      </c>
      <c r="K184" s="154"/>
      <c r="L184" s="155"/>
      <c r="M184" s="156" t="s">
        <v>1</v>
      </c>
      <c r="N184" s="157" t="s">
        <v>40</v>
      </c>
      <c r="O184" s="54"/>
      <c r="P184" s="143">
        <f t="shared" si="21"/>
        <v>0</v>
      </c>
      <c r="Q184" s="143">
        <v>1.3999999999999999E-4</v>
      </c>
      <c r="R184" s="143">
        <f t="shared" si="22"/>
        <v>2.5199999999999997E-3</v>
      </c>
      <c r="S184" s="143">
        <v>0</v>
      </c>
      <c r="T184" s="144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5" t="s">
        <v>253</v>
      </c>
      <c r="AT184" s="145" t="s">
        <v>121</v>
      </c>
      <c r="AU184" s="145" t="s">
        <v>85</v>
      </c>
      <c r="AY184" s="13" t="s">
        <v>123</v>
      </c>
      <c r="BE184" s="146">
        <f t="shared" si="24"/>
        <v>0</v>
      </c>
      <c r="BF184" s="146">
        <f t="shared" si="25"/>
        <v>0</v>
      </c>
      <c r="BG184" s="146">
        <f t="shared" si="26"/>
        <v>0</v>
      </c>
      <c r="BH184" s="146">
        <f t="shared" si="27"/>
        <v>0</v>
      </c>
      <c r="BI184" s="146">
        <f t="shared" si="28"/>
        <v>0</v>
      </c>
      <c r="BJ184" s="13" t="s">
        <v>83</v>
      </c>
      <c r="BK184" s="146">
        <f t="shared" si="29"/>
        <v>0</v>
      </c>
      <c r="BL184" s="13" t="s">
        <v>191</v>
      </c>
      <c r="BM184" s="145" t="s">
        <v>317</v>
      </c>
    </row>
    <row r="185" spans="1:65" s="1" customFormat="1" ht="24.2" customHeight="1">
      <c r="A185" s="28"/>
      <c r="B185" s="132"/>
      <c r="C185" s="133" t="s">
        <v>318</v>
      </c>
      <c r="D185" s="133" t="s">
        <v>126</v>
      </c>
      <c r="E185" s="134" t="s">
        <v>319</v>
      </c>
      <c r="F185" s="135" t="s">
        <v>320</v>
      </c>
      <c r="G185" s="136" t="s">
        <v>194</v>
      </c>
      <c r="H185" s="137">
        <v>38</v>
      </c>
      <c r="I185" s="138"/>
      <c r="J185" s="139">
        <f t="shared" si="20"/>
        <v>0</v>
      </c>
      <c r="K185" s="140"/>
      <c r="L185" s="29"/>
      <c r="M185" s="141" t="s">
        <v>1</v>
      </c>
      <c r="N185" s="142" t="s">
        <v>40</v>
      </c>
      <c r="O185" s="54"/>
      <c r="P185" s="143">
        <f t="shared" si="21"/>
        <v>0</v>
      </c>
      <c r="Q185" s="143">
        <v>0</v>
      </c>
      <c r="R185" s="143">
        <f t="shared" si="22"/>
        <v>0</v>
      </c>
      <c r="S185" s="143">
        <v>0</v>
      </c>
      <c r="T185" s="144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45" t="s">
        <v>191</v>
      </c>
      <c r="AT185" s="145" t="s">
        <v>126</v>
      </c>
      <c r="AU185" s="145" t="s">
        <v>85</v>
      </c>
      <c r="AY185" s="13" t="s">
        <v>123</v>
      </c>
      <c r="BE185" s="146">
        <f t="shared" si="24"/>
        <v>0</v>
      </c>
      <c r="BF185" s="146">
        <f t="shared" si="25"/>
        <v>0</v>
      </c>
      <c r="BG185" s="146">
        <f t="shared" si="26"/>
        <v>0</v>
      </c>
      <c r="BH185" s="146">
        <f t="shared" si="27"/>
        <v>0</v>
      </c>
      <c r="BI185" s="146">
        <f t="shared" si="28"/>
        <v>0</v>
      </c>
      <c r="BJ185" s="13" t="s">
        <v>83</v>
      </c>
      <c r="BK185" s="146">
        <f t="shared" si="29"/>
        <v>0</v>
      </c>
      <c r="BL185" s="13" t="s">
        <v>191</v>
      </c>
      <c r="BM185" s="145" t="s">
        <v>321</v>
      </c>
    </row>
    <row r="186" spans="1:65" s="1" customFormat="1" ht="16.5" customHeight="1">
      <c r="A186" s="28"/>
      <c r="B186" s="132"/>
      <c r="C186" s="147" t="s">
        <v>322</v>
      </c>
      <c r="D186" s="147" t="s">
        <v>121</v>
      </c>
      <c r="E186" s="148" t="s">
        <v>323</v>
      </c>
      <c r="F186" s="149" t="s">
        <v>324</v>
      </c>
      <c r="G186" s="150" t="s">
        <v>194</v>
      </c>
      <c r="H186" s="151">
        <v>38</v>
      </c>
      <c r="I186" s="152"/>
      <c r="J186" s="153">
        <f t="shared" si="20"/>
        <v>0</v>
      </c>
      <c r="K186" s="154"/>
      <c r="L186" s="155"/>
      <c r="M186" s="156" t="s">
        <v>1</v>
      </c>
      <c r="N186" s="157" t="s">
        <v>40</v>
      </c>
      <c r="O186" s="54"/>
      <c r="P186" s="143">
        <f t="shared" si="21"/>
        <v>0</v>
      </c>
      <c r="Q186" s="143">
        <v>1.6000000000000001E-4</v>
      </c>
      <c r="R186" s="143">
        <f t="shared" si="22"/>
        <v>6.0800000000000003E-3</v>
      </c>
      <c r="S186" s="143">
        <v>0</v>
      </c>
      <c r="T186" s="144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5" t="s">
        <v>253</v>
      </c>
      <c r="AT186" s="145" t="s">
        <v>121</v>
      </c>
      <c r="AU186" s="145" t="s">
        <v>85</v>
      </c>
      <c r="AY186" s="13" t="s">
        <v>123</v>
      </c>
      <c r="BE186" s="146">
        <f t="shared" si="24"/>
        <v>0</v>
      </c>
      <c r="BF186" s="146">
        <f t="shared" si="25"/>
        <v>0</v>
      </c>
      <c r="BG186" s="146">
        <f t="shared" si="26"/>
        <v>0</v>
      </c>
      <c r="BH186" s="146">
        <f t="shared" si="27"/>
        <v>0</v>
      </c>
      <c r="BI186" s="146">
        <f t="shared" si="28"/>
        <v>0</v>
      </c>
      <c r="BJ186" s="13" t="s">
        <v>83</v>
      </c>
      <c r="BK186" s="146">
        <f t="shared" si="29"/>
        <v>0</v>
      </c>
      <c r="BL186" s="13" t="s">
        <v>191</v>
      </c>
      <c r="BM186" s="145" t="s">
        <v>325</v>
      </c>
    </row>
    <row r="187" spans="1:65" s="1" customFormat="1" ht="24.2" customHeight="1">
      <c r="A187" s="28"/>
      <c r="B187" s="132"/>
      <c r="C187" s="133" t="s">
        <v>326</v>
      </c>
      <c r="D187" s="133" t="s">
        <v>126</v>
      </c>
      <c r="E187" s="134" t="s">
        <v>327</v>
      </c>
      <c r="F187" s="135" t="s">
        <v>328</v>
      </c>
      <c r="G187" s="136" t="s">
        <v>165</v>
      </c>
      <c r="H187" s="137">
        <v>58</v>
      </c>
      <c r="I187" s="138"/>
      <c r="J187" s="139">
        <f t="shared" si="20"/>
        <v>0</v>
      </c>
      <c r="K187" s="140"/>
      <c r="L187" s="29"/>
      <c r="M187" s="141" t="s">
        <v>1</v>
      </c>
      <c r="N187" s="142" t="s">
        <v>40</v>
      </c>
      <c r="O187" s="54"/>
      <c r="P187" s="143">
        <f t="shared" si="21"/>
        <v>0</v>
      </c>
      <c r="Q187" s="143">
        <v>0</v>
      </c>
      <c r="R187" s="143">
        <f t="shared" si="22"/>
        <v>0</v>
      </c>
      <c r="S187" s="143">
        <v>0</v>
      </c>
      <c r="T187" s="144">
        <f t="shared" si="2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5" t="s">
        <v>191</v>
      </c>
      <c r="AT187" s="145" t="s">
        <v>126</v>
      </c>
      <c r="AU187" s="145" t="s">
        <v>85</v>
      </c>
      <c r="AY187" s="13" t="s">
        <v>123</v>
      </c>
      <c r="BE187" s="146">
        <f t="shared" si="24"/>
        <v>0</v>
      </c>
      <c r="BF187" s="146">
        <f t="shared" si="25"/>
        <v>0</v>
      </c>
      <c r="BG187" s="146">
        <f t="shared" si="26"/>
        <v>0</v>
      </c>
      <c r="BH187" s="146">
        <f t="shared" si="27"/>
        <v>0</v>
      </c>
      <c r="BI187" s="146">
        <f t="shared" si="28"/>
        <v>0</v>
      </c>
      <c r="BJ187" s="13" t="s">
        <v>83</v>
      </c>
      <c r="BK187" s="146">
        <f t="shared" si="29"/>
        <v>0</v>
      </c>
      <c r="BL187" s="13" t="s">
        <v>191</v>
      </c>
      <c r="BM187" s="145" t="s">
        <v>329</v>
      </c>
    </row>
    <row r="188" spans="1:65" s="1" customFormat="1" ht="16.5" customHeight="1">
      <c r="A188" s="28"/>
      <c r="B188" s="132"/>
      <c r="C188" s="147" t="s">
        <v>330</v>
      </c>
      <c r="D188" s="147" t="s">
        <v>121</v>
      </c>
      <c r="E188" s="148" t="s">
        <v>331</v>
      </c>
      <c r="F188" s="149" t="s">
        <v>332</v>
      </c>
      <c r="G188" s="150" t="s">
        <v>165</v>
      </c>
      <c r="H188" s="151">
        <v>58</v>
      </c>
      <c r="I188" s="152"/>
      <c r="J188" s="153">
        <f t="shared" si="20"/>
        <v>0</v>
      </c>
      <c r="K188" s="154"/>
      <c r="L188" s="155"/>
      <c r="M188" s="156" t="s">
        <v>1</v>
      </c>
      <c r="N188" s="157" t="s">
        <v>40</v>
      </c>
      <c r="O188" s="54"/>
      <c r="P188" s="143">
        <f t="shared" si="21"/>
        <v>0</v>
      </c>
      <c r="Q188" s="143">
        <v>0</v>
      </c>
      <c r="R188" s="143">
        <f t="shared" si="22"/>
        <v>0</v>
      </c>
      <c r="S188" s="143">
        <v>0</v>
      </c>
      <c r="T188" s="144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5" t="s">
        <v>253</v>
      </c>
      <c r="AT188" s="145" t="s">
        <v>121</v>
      </c>
      <c r="AU188" s="145" t="s">
        <v>85</v>
      </c>
      <c r="AY188" s="13" t="s">
        <v>123</v>
      </c>
      <c r="BE188" s="146">
        <f t="shared" si="24"/>
        <v>0</v>
      </c>
      <c r="BF188" s="146">
        <f t="shared" si="25"/>
        <v>0</v>
      </c>
      <c r="BG188" s="146">
        <f t="shared" si="26"/>
        <v>0</v>
      </c>
      <c r="BH188" s="146">
        <f t="shared" si="27"/>
        <v>0</v>
      </c>
      <c r="BI188" s="146">
        <f t="shared" si="28"/>
        <v>0</v>
      </c>
      <c r="BJ188" s="13" t="s">
        <v>83</v>
      </c>
      <c r="BK188" s="146">
        <f t="shared" si="29"/>
        <v>0</v>
      </c>
      <c r="BL188" s="13" t="s">
        <v>191</v>
      </c>
      <c r="BM188" s="145" t="s">
        <v>333</v>
      </c>
    </row>
    <row r="189" spans="1:65" s="1" customFormat="1" ht="24.2" customHeight="1">
      <c r="A189" s="28"/>
      <c r="B189" s="132"/>
      <c r="C189" s="133" t="s">
        <v>334</v>
      </c>
      <c r="D189" s="133" t="s">
        <v>126</v>
      </c>
      <c r="E189" s="134" t="s">
        <v>335</v>
      </c>
      <c r="F189" s="135" t="s">
        <v>336</v>
      </c>
      <c r="G189" s="136" t="s">
        <v>165</v>
      </c>
      <c r="H189" s="137">
        <v>138</v>
      </c>
      <c r="I189" s="138"/>
      <c r="J189" s="139">
        <f t="shared" si="20"/>
        <v>0</v>
      </c>
      <c r="K189" s="140"/>
      <c r="L189" s="29"/>
      <c r="M189" s="141" t="s">
        <v>1</v>
      </c>
      <c r="N189" s="142" t="s">
        <v>40</v>
      </c>
      <c r="O189" s="54"/>
      <c r="P189" s="143">
        <f t="shared" si="21"/>
        <v>0</v>
      </c>
      <c r="Q189" s="143">
        <v>0</v>
      </c>
      <c r="R189" s="143">
        <f t="shared" si="22"/>
        <v>0</v>
      </c>
      <c r="S189" s="143">
        <v>0</v>
      </c>
      <c r="T189" s="144">
        <f t="shared" si="2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5" t="s">
        <v>191</v>
      </c>
      <c r="AT189" s="145" t="s">
        <v>126</v>
      </c>
      <c r="AU189" s="145" t="s">
        <v>85</v>
      </c>
      <c r="AY189" s="13" t="s">
        <v>123</v>
      </c>
      <c r="BE189" s="146">
        <f t="shared" si="24"/>
        <v>0</v>
      </c>
      <c r="BF189" s="146">
        <f t="shared" si="25"/>
        <v>0</v>
      </c>
      <c r="BG189" s="146">
        <f t="shared" si="26"/>
        <v>0</v>
      </c>
      <c r="BH189" s="146">
        <f t="shared" si="27"/>
        <v>0</v>
      </c>
      <c r="BI189" s="146">
        <f t="shared" si="28"/>
        <v>0</v>
      </c>
      <c r="BJ189" s="13" t="s">
        <v>83</v>
      </c>
      <c r="BK189" s="146">
        <f t="shared" si="29"/>
        <v>0</v>
      </c>
      <c r="BL189" s="13" t="s">
        <v>191</v>
      </c>
      <c r="BM189" s="145" t="s">
        <v>337</v>
      </c>
    </row>
    <row r="190" spans="1:65" s="1" customFormat="1" ht="24.2" customHeight="1">
      <c r="A190" s="28"/>
      <c r="B190" s="132"/>
      <c r="C190" s="133" t="s">
        <v>338</v>
      </c>
      <c r="D190" s="133" t="s">
        <v>126</v>
      </c>
      <c r="E190" s="134" t="s">
        <v>339</v>
      </c>
      <c r="F190" s="135" t="s">
        <v>340</v>
      </c>
      <c r="G190" s="136" t="s">
        <v>165</v>
      </c>
      <c r="H190" s="137">
        <v>4</v>
      </c>
      <c r="I190" s="138"/>
      <c r="J190" s="139">
        <f t="shared" si="20"/>
        <v>0</v>
      </c>
      <c r="K190" s="140"/>
      <c r="L190" s="29"/>
      <c r="M190" s="141" t="s">
        <v>1</v>
      </c>
      <c r="N190" s="142" t="s">
        <v>40</v>
      </c>
      <c r="O190" s="54"/>
      <c r="P190" s="143">
        <f t="shared" si="21"/>
        <v>0</v>
      </c>
      <c r="Q190" s="143">
        <v>0</v>
      </c>
      <c r="R190" s="143">
        <f t="shared" si="22"/>
        <v>0</v>
      </c>
      <c r="S190" s="143">
        <v>0</v>
      </c>
      <c r="T190" s="144">
        <f t="shared" si="2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5" t="s">
        <v>191</v>
      </c>
      <c r="AT190" s="145" t="s">
        <v>126</v>
      </c>
      <c r="AU190" s="145" t="s">
        <v>85</v>
      </c>
      <c r="AY190" s="13" t="s">
        <v>123</v>
      </c>
      <c r="BE190" s="146">
        <f t="shared" si="24"/>
        <v>0</v>
      </c>
      <c r="BF190" s="146">
        <f t="shared" si="25"/>
        <v>0</v>
      </c>
      <c r="BG190" s="146">
        <f t="shared" si="26"/>
        <v>0</v>
      </c>
      <c r="BH190" s="146">
        <f t="shared" si="27"/>
        <v>0</v>
      </c>
      <c r="BI190" s="146">
        <f t="shared" si="28"/>
        <v>0</v>
      </c>
      <c r="BJ190" s="13" t="s">
        <v>83</v>
      </c>
      <c r="BK190" s="146">
        <f t="shared" si="29"/>
        <v>0</v>
      </c>
      <c r="BL190" s="13" t="s">
        <v>191</v>
      </c>
      <c r="BM190" s="145" t="s">
        <v>341</v>
      </c>
    </row>
    <row r="191" spans="1:65" s="1" customFormat="1" ht="21.75" customHeight="1">
      <c r="A191" s="28"/>
      <c r="B191" s="132"/>
      <c r="C191" s="133" t="s">
        <v>342</v>
      </c>
      <c r="D191" s="133" t="s">
        <v>126</v>
      </c>
      <c r="E191" s="134" t="s">
        <v>343</v>
      </c>
      <c r="F191" s="135" t="s">
        <v>344</v>
      </c>
      <c r="G191" s="136" t="s">
        <v>165</v>
      </c>
      <c r="H191" s="137">
        <v>10</v>
      </c>
      <c r="I191" s="138"/>
      <c r="J191" s="139">
        <f t="shared" si="20"/>
        <v>0</v>
      </c>
      <c r="K191" s="140"/>
      <c r="L191" s="29"/>
      <c r="M191" s="141" t="s">
        <v>1</v>
      </c>
      <c r="N191" s="142" t="s">
        <v>40</v>
      </c>
      <c r="O191" s="54"/>
      <c r="P191" s="143">
        <f t="shared" si="21"/>
        <v>0</v>
      </c>
      <c r="Q191" s="143">
        <v>0</v>
      </c>
      <c r="R191" s="143">
        <f t="shared" si="22"/>
        <v>0</v>
      </c>
      <c r="S191" s="143">
        <v>0</v>
      </c>
      <c r="T191" s="144">
        <f t="shared" si="2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5" t="s">
        <v>191</v>
      </c>
      <c r="AT191" s="145" t="s">
        <v>126</v>
      </c>
      <c r="AU191" s="145" t="s">
        <v>85</v>
      </c>
      <c r="AY191" s="13" t="s">
        <v>123</v>
      </c>
      <c r="BE191" s="146">
        <f t="shared" si="24"/>
        <v>0</v>
      </c>
      <c r="BF191" s="146">
        <f t="shared" si="25"/>
        <v>0</v>
      </c>
      <c r="BG191" s="146">
        <f t="shared" si="26"/>
        <v>0</v>
      </c>
      <c r="BH191" s="146">
        <f t="shared" si="27"/>
        <v>0</v>
      </c>
      <c r="BI191" s="146">
        <f t="shared" si="28"/>
        <v>0</v>
      </c>
      <c r="BJ191" s="13" t="s">
        <v>83</v>
      </c>
      <c r="BK191" s="146">
        <f t="shared" si="29"/>
        <v>0</v>
      </c>
      <c r="BL191" s="13" t="s">
        <v>191</v>
      </c>
      <c r="BM191" s="145" t="s">
        <v>345</v>
      </c>
    </row>
    <row r="192" spans="1:65" s="1" customFormat="1" ht="21.75" customHeight="1">
      <c r="A192" s="28"/>
      <c r="B192" s="132"/>
      <c r="C192" s="133" t="s">
        <v>346</v>
      </c>
      <c r="D192" s="133" t="s">
        <v>126</v>
      </c>
      <c r="E192" s="134" t="s">
        <v>347</v>
      </c>
      <c r="F192" s="135" t="s">
        <v>348</v>
      </c>
      <c r="G192" s="136" t="s">
        <v>165</v>
      </c>
      <c r="H192" s="137">
        <v>7</v>
      </c>
      <c r="I192" s="138"/>
      <c r="J192" s="139">
        <f t="shared" si="20"/>
        <v>0</v>
      </c>
      <c r="K192" s="140"/>
      <c r="L192" s="29"/>
      <c r="M192" s="141" t="s">
        <v>1</v>
      </c>
      <c r="N192" s="142" t="s">
        <v>40</v>
      </c>
      <c r="O192" s="54"/>
      <c r="P192" s="143">
        <f t="shared" si="21"/>
        <v>0</v>
      </c>
      <c r="Q192" s="143">
        <v>0</v>
      </c>
      <c r="R192" s="143">
        <f t="shared" si="22"/>
        <v>0</v>
      </c>
      <c r="S192" s="143">
        <v>0</v>
      </c>
      <c r="T192" s="144">
        <f t="shared" si="2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5" t="s">
        <v>191</v>
      </c>
      <c r="AT192" s="145" t="s">
        <v>126</v>
      </c>
      <c r="AU192" s="145" t="s">
        <v>85</v>
      </c>
      <c r="AY192" s="13" t="s">
        <v>123</v>
      </c>
      <c r="BE192" s="146">
        <f t="shared" si="24"/>
        <v>0</v>
      </c>
      <c r="BF192" s="146">
        <f t="shared" si="25"/>
        <v>0</v>
      </c>
      <c r="BG192" s="146">
        <f t="shared" si="26"/>
        <v>0</v>
      </c>
      <c r="BH192" s="146">
        <f t="shared" si="27"/>
        <v>0</v>
      </c>
      <c r="BI192" s="146">
        <f t="shared" si="28"/>
        <v>0</v>
      </c>
      <c r="BJ192" s="13" t="s">
        <v>83</v>
      </c>
      <c r="BK192" s="146">
        <f t="shared" si="29"/>
        <v>0</v>
      </c>
      <c r="BL192" s="13" t="s">
        <v>191</v>
      </c>
      <c r="BM192" s="145" t="s">
        <v>349</v>
      </c>
    </row>
    <row r="193" spans="1:65" s="1" customFormat="1" ht="24.2" customHeight="1">
      <c r="A193" s="28"/>
      <c r="B193" s="132"/>
      <c r="C193" s="133" t="s">
        <v>350</v>
      </c>
      <c r="D193" s="133" t="s">
        <v>126</v>
      </c>
      <c r="E193" s="134" t="s">
        <v>351</v>
      </c>
      <c r="F193" s="135" t="s">
        <v>352</v>
      </c>
      <c r="G193" s="136" t="s">
        <v>165</v>
      </c>
      <c r="H193" s="137">
        <v>218</v>
      </c>
      <c r="I193" s="138"/>
      <c r="J193" s="139">
        <f t="shared" si="20"/>
        <v>0</v>
      </c>
      <c r="K193" s="140"/>
      <c r="L193" s="29"/>
      <c r="M193" s="141" t="s">
        <v>1</v>
      </c>
      <c r="N193" s="142" t="s">
        <v>40</v>
      </c>
      <c r="O193" s="54"/>
      <c r="P193" s="143">
        <f t="shared" si="21"/>
        <v>0</v>
      </c>
      <c r="Q193" s="143">
        <v>0</v>
      </c>
      <c r="R193" s="143">
        <f t="shared" si="22"/>
        <v>0</v>
      </c>
      <c r="S193" s="143">
        <v>0</v>
      </c>
      <c r="T193" s="144">
        <f t="shared" si="2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45" t="s">
        <v>191</v>
      </c>
      <c r="AT193" s="145" t="s">
        <v>126</v>
      </c>
      <c r="AU193" s="145" t="s">
        <v>85</v>
      </c>
      <c r="AY193" s="13" t="s">
        <v>123</v>
      </c>
      <c r="BE193" s="146">
        <f t="shared" si="24"/>
        <v>0</v>
      </c>
      <c r="BF193" s="146">
        <f t="shared" si="25"/>
        <v>0</v>
      </c>
      <c r="BG193" s="146">
        <f t="shared" si="26"/>
        <v>0</v>
      </c>
      <c r="BH193" s="146">
        <f t="shared" si="27"/>
        <v>0</v>
      </c>
      <c r="BI193" s="146">
        <f t="shared" si="28"/>
        <v>0</v>
      </c>
      <c r="BJ193" s="13" t="s">
        <v>83</v>
      </c>
      <c r="BK193" s="146">
        <f t="shared" si="29"/>
        <v>0</v>
      </c>
      <c r="BL193" s="13" t="s">
        <v>191</v>
      </c>
      <c r="BM193" s="145" t="s">
        <v>353</v>
      </c>
    </row>
    <row r="194" spans="1:65" s="1" customFormat="1" ht="24.2" customHeight="1">
      <c r="A194" s="28"/>
      <c r="B194" s="132"/>
      <c r="C194" s="133" t="s">
        <v>354</v>
      </c>
      <c r="D194" s="133" t="s">
        <v>126</v>
      </c>
      <c r="E194" s="134" t="s">
        <v>355</v>
      </c>
      <c r="F194" s="135" t="s">
        <v>356</v>
      </c>
      <c r="G194" s="136" t="s">
        <v>165</v>
      </c>
      <c r="H194" s="137">
        <v>1</v>
      </c>
      <c r="I194" s="138"/>
      <c r="J194" s="139">
        <f t="shared" si="20"/>
        <v>0</v>
      </c>
      <c r="K194" s="140"/>
      <c r="L194" s="29"/>
      <c r="M194" s="141" t="s">
        <v>1</v>
      </c>
      <c r="N194" s="142" t="s">
        <v>40</v>
      </c>
      <c r="O194" s="54"/>
      <c r="P194" s="143">
        <f t="shared" si="21"/>
        <v>0</v>
      </c>
      <c r="Q194" s="143">
        <v>0</v>
      </c>
      <c r="R194" s="143">
        <f t="shared" si="22"/>
        <v>0</v>
      </c>
      <c r="S194" s="143">
        <v>0</v>
      </c>
      <c r="T194" s="144">
        <f t="shared" si="2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5" t="s">
        <v>191</v>
      </c>
      <c r="AT194" s="145" t="s">
        <v>126</v>
      </c>
      <c r="AU194" s="145" t="s">
        <v>85</v>
      </c>
      <c r="AY194" s="13" t="s">
        <v>123</v>
      </c>
      <c r="BE194" s="146">
        <f t="shared" si="24"/>
        <v>0</v>
      </c>
      <c r="BF194" s="146">
        <f t="shared" si="25"/>
        <v>0</v>
      </c>
      <c r="BG194" s="146">
        <f t="shared" si="26"/>
        <v>0</v>
      </c>
      <c r="BH194" s="146">
        <f t="shared" si="27"/>
        <v>0</v>
      </c>
      <c r="BI194" s="146">
        <f t="shared" si="28"/>
        <v>0</v>
      </c>
      <c r="BJ194" s="13" t="s">
        <v>83</v>
      </c>
      <c r="BK194" s="146">
        <f t="shared" si="29"/>
        <v>0</v>
      </c>
      <c r="BL194" s="13" t="s">
        <v>191</v>
      </c>
      <c r="BM194" s="145" t="s">
        <v>357</v>
      </c>
    </row>
    <row r="195" spans="1:65" s="1" customFormat="1" ht="24.2" customHeight="1">
      <c r="A195" s="28"/>
      <c r="B195" s="132"/>
      <c r="C195" s="133" t="s">
        <v>358</v>
      </c>
      <c r="D195" s="133" t="s">
        <v>126</v>
      </c>
      <c r="E195" s="134" t="s">
        <v>359</v>
      </c>
      <c r="F195" s="135" t="s">
        <v>360</v>
      </c>
      <c r="G195" s="136" t="s">
        <v>165</v>
      </c>
      <c r="H195" s="137">
        <v>13</v>
      </c>
      <c r="I195" s="138"/>
      <c r="J195" s="139">
        <f t="shared" si="20"/>
        <v>0</v>
      </c>
      <c r="K195" s="140"/>
      <c r="L195" s="29"/>
      <c r="M195" s="141" t="s">
        <v>1</v>
      </c>
      <c r="N195" s="142" t="s">
        <v>40</v>
      </c>
      <c r="O195" s="54"/>
      <c r="P195" s="143">
        <f t="shared" si="21"/>
        <v>0</v>
      </c>
      <c r="Q195" s="143">
        <v>0</v>
      </c>
      <c r="R195" s="143">
        <f t="shared" si="22"/>
        <v>0</v>
      </c>
      <c r="S195" s="143">
        <v>0</v>
      </c>
      <c r="T195" s="144">
        <f t="shared" si="2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5" t="s">
        <v>191</v>
      </c>
      <c r="AT195" s="145" t="s">
        <v>126</v>
      </c>
      <c r="AU195" s="145" t="s">
        <v>85</v>
      </c>
      <c r="AY195" s="13" t="s">
        <v>123</v>
      </c>
      <c r="BE195" s="146">
        <f t="shared" si="24"/>
        <v>0</v>
      </c>
      <c r="BF195" s="146">
        <f t="shared" si="25"/>
        <v>0</v>
      </c>
      <c r="BG195" s="146">
        <f t="shared" si="26"/>
        <v>0</v>
      </c>
      <c r="BH195" s="146">
        <f t="shared" si="27"/>
        <v>0</v>
      </c>
      <c r="BI195" s="146">
        <f t="shared" si="28"/>
        <v>0</v>
      </c>
      <c r="BJ195" s="13" t="s">
        <v>83</v>
      </c>
      <c r="BK195" s="146">
        <f t="shared" si="29"/>
        <v>0</v>
      </c>
      <c r="BL195" s="13" t="s">
        <v>191</v>
      </c>
      <c r="BM195" s="145" t="s">
        <v>361</v>
      </c>
    </row>
    <row r="196" spans="1:65" s="1" customFormat="1" ht="24.2" customHeight="1">
      <c r="A196" s="28"/>
      <c r="B196" s="132"/>
      <c r="C196" s="133" t="s">
        <v>362</v>
      </c>
      <c r="D196" s="133" t="s">
        <v>126</v>
      </c>
      <c r="E196" s="134" t="s">
        <v>363</v>
      </c>
      <c r="F196" s="135" t="s">
        <v>364</v>
      </c>
      <c r="G196" s="136" t="s">
        <v>165</v>
      </c>
      <c r="H196" s="137">
        <v>1</v>
      </c>
      <c r="I196" s="138"/>
      <c r="J196" s="139">
        <f t="shared" si="20"/>
        <v>0</v>
      </c>
      <c r="K196" s="140"/>
      <c r="L196" s="29"/>
      <c r="M196" s="141" t="s">
        <v>1</v>
      </c>
      <c r="N196" s="142" t="s">
        <v>40</v>
      </c>
      <c r="O196" s="54"/>
      <c r="P196" s="143">
        <f t="shared" si="21"/>
        <v>0</v>
      </c>
      <c r="Q196" s="143">
        <v>0</v>
      </c>
      <c r="R196" s="143">
        <f t="shared" si="22"/>
        <v>0</v>
      </c>
      <c r="S196" s="143">
        <v>0</v>
      </c>
      <c r="T196" s="144">
        <f t="shared" si="2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5" t="s">
        <v>191</v>
      </c>
      <c r="AT196" s="145" t="s">
        <v>126</v>
      </c>
      <c r="AU196" s="145" t="s">
        <v>85</v>
      </c>
      <c r="AY196" s="13" t="s">
        <v>123</v>
      </c>
      <c r="BE196" s="146">
        <f t="shared" si="24"/>
        <v>0</v>
      </c>
      <c r="BF196" s="146">
        <f t="shared" si="25"/>
        <v>0</v>
      </c>
      <c r="BG196" s="146">
        <f t="shared" si="26"/>
        <v>0</v>
      </c>
      <c r="BH196" s="146">
        <f t="shared" si="27"/>
        <v>0</v>
      </c>
      <c r="BI196" s="146">
        <f t="shared" si="28"/>
        <v>0</v>
      </c>
      <c r="BJ196" s="13" t="s">
        <v>83</v>
      </c>
      <c r="BK196" s="146">
        <f t="shared" si="29"/>
        <v>0</v>
      </c>
      <c r="BL196" s="13" t="s">
        <v>191</v>
      </c>
      <c r="BM196" s="145" t="s">
        <v>365</v>
      </c>
    </row>
    <row r="197" spans="1:65" s="1" customFormat="1" ht="37.9" customHeight="1">
      <c r="A197" s="28"/>
      <c r="B197" s="132"/>
      <c r="C197" s="133" t="s">
        <v>366</v>
      </c>
      <c r="D197" s="133" t="s">
        <v>126</v>
      </c>
      <c r="E197" s="134" t="s">
        <v>367</v>
      </c>
      <c r="F197" s="135" t="s">
        <v>368</v>
      </c>
      <c r="G197" s="136" t="s">
        <v>165</v>
      </c>
      <c r="H197" s="137">
        <v>3</v>
      </c>
      <c r="I197" s="138"/>
      <c r="J197" s="139">
        <f t="shared" si="20"/>
        <v>0</v>
      </c>
      <c r="K197" s="140"/>
      <c r="L197" s="29"/>
      <c r="M197" s="141" t="s">
        <v>1</v>
      </c>
      <c r="N197" s="142" t="s">
        <v>40</v>
      </c>
      <c r="O197" s="54"/>
      <c r="P197" s="143">
        <f t="shared" si="21"/>
        <v>0</v>
      </c>
      <c r="Q197" s="143">
        <v>0</v>
      </c>
      <c r="R197" s="143">
        <f t="shared" si="22"/>
        <v>0</v>
      </c>
      <c r="S197" s="143">
        <v>0</v>
      </c>
      <c r="T197" s="144">
        <f t="shared" si="2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5" t="s">
        <v>191</v>
      </c>
      <c r="AT197" s="145" t="s">
        <v>126</v>
      </c>
      <c r="AU197" s="145" t="s">
        <v>85</v>
      </c>
      <c r="AY197" s="13" t="s">
        <v>123</v>
      </c>
      <c r="BE197" s="146">
        <f t="shared" si="24"/>
        <v>0</v>
      </c>
      <c r="BF197" s="146">
        <f t="shared" si="25"/>
        <v>0</v>
      </c>
      <c r="BG197" s="146">
        <f t="shared" si="26"/>
        <v>0</v>
      </c>
      <c r="BH197" s="146">
        <f t="shared" si="27"/>
        <v>0</v>
      </c>
      <c r="BI197" s="146">
        <f t="shared" si="28"/>
        <v>0</v>
      </c>
      <c r="BJ197" s="13" t="s">
        <v>83</v>
      </c>
      <c r="BK197" s="146">
        <f t="shared" si="29"/>
        <v>0</v>
      </c>
      <c r="BL197" s="13" t="s">
        <v>191</v>
      </c>
      <c r="BM197" s="145" t="s">
        <v>369</v>
      </c>
    </row>
    <row r="198" spans="1:65" s="1" customFormat="1" ht="37.9" customHeight="1">
      <c r="A198" s="28"/>
      <c r="B198" s="132"/>
      <c r="C198" s="147" t="s">
        <v>370</v>
      </c>
      <c r="D198" s="147" t="s">
        <v>121</v>
      </c>
      <c r="E198" s="148" t="s">
        <v>371</v>
      </c>
      <c r="F198" s="149" t="s">
        <v>372</v>
      </c>
      <c r="G198" s="150" t="s">
        <v>165</v>
      </c>
      <c r="H198" s="151">
        <v>3</v>
      </c>
      <c r="I198" s="152"/>
      <c r="J198" s="153">
        <f t="shared" si="20"/>
        <v>0</v>
      </c>
      <c r="K198" s="154"/>
      <c r="L198" s="155"/>
      <c r="M198" s="156" t="s">
        <v>1</v>
      </c>
      <c r="N198" s="157" t="s">
        <v>40</v>
      </c>
      <c r="O198" s="54"/>
      <c r="P198" s="143">
        <f t="shared" si="21"/>
        <v>0</v>
      </c>
      <c r="Q198" s="143">
        <v>2.0000000000000002E-5</v>
      </c>
      <c r="R198" s="143">
        <f t="shared" si="22"/>
        <v>6.0000000000000008E-5</v>
      </c>
      <c r="S198" s="143">
        <v>0</v>
      </c>
      <c r="T198" s="144">
        <f t="shared" si="2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45" t="s">
        <v>253</v>
      </c>
      <c r="AT198" s="145" t="s">
        <v>121</v>
      </c>
      <c r="AU198" s="145" t="s">
        <v>85</v>
      </c>
      <c r="AY198" s="13" t="s">
        <v>123</v>
      </c>
      <c r="BE198" s="146">
        <f t="shared" si="24"/>
        <v>0</v>
      </c>
      <c r="BF198" s="146">
        <f t="shared" si="25"/>
        <v>0</v>
      </c>
      <c r="BG198" s="146">
        <f t="shared" si="26"/>
        <v>0</v>
      </c>
      <c r="BH198" s="146">
        <f t="shared" si="27"/>
        <v>0</v>
      </c>
      <c r="BI198" s="146">
        <f t="shared" si="28"/>
        <v>0</v>
      </c>
      <c r="BJ198" s="13" t="s">
        <v>83</v>
      </c>
      <c r="BK198" s="146">
        <f t="shared" si="29"/>
        <v>0</v>
      </c>
      <c r="BL198" s="13" t="s">
        <v>191</v>
      </c>
      <c r="BM198" s="145" t="s">
        <v>373</v>
      </c>
    </row>
    <row r="199" spans="1:65" s="1" customFormat="1" ht="24.2" customHeight="1">
      <c r="A199" s="28"/>
      <c r="B199" s="132"/>
      <c r="C199" s="133" t="s">
        <v>374</v>
      </c>
      <c r="D199" s="133" t="s">
        <v>126</v>
      </c>
      <c r="E199" s="134" t="s">
        <v>375</v>
      </c>
      <c r="F199" s="135" t="s">
        <v>376</v>
      </c>
      <c r="G199" s="136" t="s">
        <v>165</v>
      </c>
      <c r="H199" s="137">
        <v>30</v>
      </c>
      <c r="I199" s="138"/>
      <c r="J199" s="139">
        <f t="shared" ref="J199:J230" si="30">ROUND(I199*H199,2)</f>
        <v>0</v>
      </c>
      <c r="K199" s="140"/>
      <c r="L199" s="29"/>
      <c r="M199" s="141" t="s">
        <v>1</v>
      </c>
      <c r="N199" s="142" t="s">
        <v>40</v>
      </c>
      <c r="O199" s="54"/>
      <c r="P199" s="143">
        <f t="shared" ref="P199:P230" si="31">O199*H199</f>
        <v>0</v>
      </c>
      <c r="Q199" s="143">
        <v>0</v>
      </c>
      <c r="R199" s="143">
        <f t="shared" ref="R199:R230" si="32">Q199*H199</f>
        <v>0</v>
      </c>
      <c r="S199" s="143">
        <v>0</v>
      </c>
      <c r="T199" s="144">
        <f t="shared" ref="T199:T230" si="33"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45" t="s">
        <v>191</v>
      </c>
      <c r="AT199" s="145" t="s">
        <v>126</v>
      </c>
      <c r="AU199" s="145" t="s">
        <v>85</v>
      </c>
      <c r="AY199" s="13" t="s">
        <v>123</v>
      </c>
      <c r="BE199" s="146">
        <f t="shared" ref="BE199:BE230" si="34">IF(N199="základní",J199,0)</f>
        <v>0</v>
      </c>
      <c r="BF199" s="146">
        <f t="shared" ref="BF199:BF230" si="35">IF(N199="snížená",J199,0)</f>
        <v>0</v>
      </c>
      <c r="BG199" s="146">
        <f t="shared" ref="BG199:BG230" si="36">IF(N199="zákl. přenesená",J199,0)</f>
        <v>0</v>
      </c>
      <c r="BH199" s="146">
        <f t="shared" ref="BH199:BH230" si="37">IF(N199="sníž. přenesená",J199,0)</f>
        <v>0</v>
      </c>
      <c r="BI199" s="146">
        <f t="shared" ref="BI199:BI230" si="38">IF(N199="nulová",J199,0)</f>
        <v>0</v>
      </c>
      <c r="BJ199" s="13" t="s">
        <v>83</v>
      </c>
      <c r="BK199" s="146">
        <f t="shared" ref="BK199:BK230" si="39">ROUND(I199*H199,2)</f>
        <v>0</v>
      </c>
      <c r="BL199" s="13" t="s">
        <v>191</v>
      </c>
      <c r="BM199" s="145" t="s">
        <v>377</v>
      </c>
    </row>
    <row r="200" spans="1:65" s="1" customFormat="1" ht="24.2" customHeight="1">
      <c r="A200" s="28"/>
      <c r="B200" s="132"/>
      <c r="C200" s="147" t="s">
        <v>378</v>
      </c>
      <c r="D200" s="147" t="s">
        <v>121</v>
      </c>
      <c r="E200" s="148" t="s">
        <v>379</v>
      </c>
      <c r="F200" s="149" t="s">
        <v>380</v>
      </c>
      <c r="G200" s="150" t="s">
        <v>165</v>
      </c>
      <c r="H200" s="151">
        <v>30</v>
      </c>
      <c r="I200" s="152"/>
      <c r="J200" s="153">
        <f t="shared" si="30"/>
        <v>0</v>
      </c>
      <c r="K200" s="154"/>
      <c r="L200" s="155"/>
      <c r="M200" s="156" t="s">
        <v>1</v>
      </c>
      <c r="N200" s="157" t="s">
        <v>40</v>
      </c>
      <c r="O200" s="54"/>
      <c r="P200" s="143">
        <f t="shared" si="31"/>
        <v>0</v>
      </c>
      <c r="Q200" s="143">
        <v>2.0000000000000002E-5</v>
      </c>
      <c r="R200" s="143">
        <f t="shared" si="32"/>
        <v>6.0000000000000006E-4</v>
      </c>
      <c r="S200" s="143">
        <v>0</v>
      </c>
      <c r="T200" s="144">
        <f t="shared" si="3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45" t="s">
        <v>253</v>
      </c>
      <c r="AT200" s="145" t="s">
        <v>121</v>
      </c>
      <c r="AU200" s="145" t="s">
        <v>85</v>
      </c>
      <c r="AY200" s="13" t="s">
        <v>123</v>
      </c>
      <c r="BE200" s="146">
        <f t="shared" si="34"/>
        <v>0</v>
      </c>
      <c r="BF200" s="146">
        <f t="shared" si="35"/>
        <v>0</v>
      </c>
      <c r="BG200" s="146">
        <f t="shared" si="36"/>
        <v>0</v>
      </c>
      <c r="BH200" s="146">
        <f t="shared" si="37"/>
        <v>0</v>
      </c>
      <c r="BI200" s="146">
        <f t="shared" si="38"/>
        <v>0</v>
      </c>
      <c r="BJ200" s="13" t="s">
        <v>83</v>
      </c>
      <c r="BK200" s="146">
        <f t="shared" si="39"/>
        <v>0</v>
      </c>
      <c r="BL200" s="13" t="s">
        <v>191</v>
      </c>
      <c r="BM200" s="145" t="s">
        <v>381</v>
      </c>
    </row>
    <row r="201" spans="1:65" s="1" customFormat="1" ht="37.9" customHeight="1">
      <c r="A201" s="28"/>
      <c r="B201" s="132"/>
      <c r="C201" s="133" t="s">
        <v>382</v>
      </c>
      <c r="D201" s="133" t="s">
        <v>126</v>
      </c>
      <c r="E201" s="134" t="s">
        <v>383</v>
      </c>
      <c r="F201" s="135" t="s">
        <v>384</v>
      </c>
      <c r="G201" s="136" t="s">
        <v>165</v>
      </c>
      <c r="H201" s="137">
        <v>1</v>
      </c>
      <c r="I201" s="138"/>
      <c r="J201" s="139">
        <f t="shared" si="30"/>
        <v>0</v>
      </c>
      <c r="K201" s="140"/>
      <c r="L201" s="29"/>
      <c r="M201" s="141" t="s">
        <v>1</v>
      </c>
      <c r="N201" s="142" t="s">
        <v>40</v>
      </c>
      <c r="O201" s="54"/>
      <c r="P201" s="143">
        <f t="shared" si="31"/>
        <v>0</v>
      </c>
      <c r="Q201" s="143">
        <v>0</v>
      </c>
      <c r="R201" s="143">
        <f t="shared" si="32"/>
        <v>0</v>
      </c>
      <c r="S201" s="143">
        <v>0</v>
      </c>
      <c r="T201" s="144">
        <f t="shared" si="3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5" t="s">
        <v>191</v>
      </c>
      <c r="AT201" s="145" t="s">
        <v>126</v>
      </c>
      <c r="AU201" s="145" t="s">
        <v>85</v>
      </c>
      <c r="AY201" s="13" t="s">
        <v>123</v>
      </c>
      <c r="BE201" s="146">
        <f t="shared" si="34"/>
        <v>0</v>
      </c>
      <c r="BF201" s="146">
        <f t="shared" si="35"/>
        <v>0</v>
      </c>
      <c r="BG201" s="146">
        <f t="shared" si="36"/>
        <v>0</v>
      </c>
      <c r="BH201" s="146">
        <f t="shared" si="37"/>
        <v>0</v>
      </c>
      <c r="BI201" s="146">
        <f t="shared" si="38"/>
        <v>0</v>
      </c>
      <c r="BJ201" s="13" t="s">
        <v>83</v>
      </c>
      <c r="BK201" s="146">
        <f t="shared" si="39"/>
        <v>0</v>
      </c>
      <c r="BL201" s="13" t="s">
        <v>191</v>
      </c>
      <c r="BM201" s="145" t="s">
        <v>385</v>
      </c>
    </row>
    <row r="202" spans="1:65" s="1" customFormat="1" ht="37.9" customHeight="1">
      <c r="A202" s="28"/>
      <c r="B202" s="132"/>
      <c r="C202" s="147" t="s">
        <v>386</v>
      </c>
      <c r="D202" s="147" t="s">
        <v>121</v>
      </c>
      <c r="E202" s="148" t="s">
        <v>387</v>
      </c>
      <c r="F202" s="149" t="s">
        <v>388</v>
      </c>
      <c r="G202" s="150" t="s">
        <v>165</v>
      </c>
      <c r="H202" s="151">
        <v>1</v>
      </c>
      <c r="I202" s="152"/>
      <c r="J202" s="153">
        <f t="shared" si="30"/>
        <v>0</v>
      </c>
      <c r="K202" s="154"/>
      <c r="L202" s="155"/>
      <c r="M202" s="156" t="s">
        <v>1</v>
      </c>
      <c r="N202" s="157" t="s">
        <v>40</v>
      </c>
      <c r="O202" s="54"/>
      <c r="P202" s="143">
        <f t="shared" si="31"/>
        <v>0</v>
      </c>
      <c r="Q202" s="143">
        <v>2.0000000000000002E-5</v>
      </c>
      <c r="R202" s="143">
        <f t="shared" si="32"/>
        <v>2.0000000000000002E-5</v>
      </c>
      <c r="S202" s="143">
        <v>0</v>
      </c>
      <c r="T202" s="144">
        <f t="shared" si="3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45" t="s">
        <v>253</v>
      </c>
      <c r="AT202" s="145" t="s">
        <v>121</v>
      </c>
      <c r="AU202" s="145" t="s">
        <v>85</v>
      </c>
      <c r="AY202" s="13" t="s">
        <v>123</v>
      </c>
      <c r="BE202" s="146">
        <f t="shared" si="34"/>
        <v>0</v>
      </c>
      <c r="BF202" s="146">
        <f t="shared" si="35"/>
        <v>0</v>
      </c>
      <c r="BG202" s="146">
        <f t="shared" si="36"/>
        <v>0</v>
      </c>
      <c r="BH202" s="146">
        <f t="shared" si="37"/>
        <v>0</v>
      </c>
      <c r="BI202" s="146">
        <f t="shared" si="38"/>
        <v>0</v>
      </c>
      <c r="BJ202" s="13" t="s">
        <v>83</v>
      </c>
      <c r="BK202" s="146">
        <f t="shared" si="39"/>
        <v>0</v>
      </c>
      <c r="BL202" s="13" t="s">
        <v>191</v>
      </c>
      <c r="BM202" s="145" t="s">
        <v>389</v>
      </c>
    </row>
    <row r="203" spans="1:65" s="1" customFormat="1" ht="24.2" customHeight="1">
      <c r="A203" s="28"/>
      <c r="B203" s="132"/>
      <c r="C203" s="133" t="s">
        <v>237</v>
      </c>
      <c r="D203" s="133" t="s">
        <v>126</v>
      </c>
      <c r="E203" s="134" t="s">
        <v>390</v>
      </c>
      <c r="F203" s="135" t="s">
        <v>391</v>
      </c>
      <c r="G203" s="136" t="s">
        <v>165</v>
      </c>
      <c r="H203" s="137">
        <v>1</v>
      </c>
      <c r="I203" s="138"/>
      <c r="J203" s="139">
        <f t="shared" si="30"/>
        <v>0</v>
      </c>
      <c r="K203" s="140"/>
      <c r="L203" s="29"/>
      <c r="M203" s="141" t="s">
        <v>1</v>
      </c>
      <c r="N203" s="142" t="s">
        <v>40</v>
      </c>
      <c r="O203" s="54"/>
      <c r="P203" s="143">
        <f t="shared" si="31"/>
        <v>0</v>
      </c>
      <c r="Q203" s="143">
        <v>0</v>
      </c>
      <c r="R203" s="143">
        <f t="shared" si="32"/>
        <v>0</v>
      </c>
      <c r="S203" s="143">
        <v>0</v>
      </c>
      <c r="T203" s="144">
        <f t="shared" si="3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45" t="s">
        <v>191</v>
      </c>
      <c r="AT203" s="145" t="s">
        <v>126</v>
      </c>
      <c r="AU203" s="145" t="s">
        <v>85</v>
      </c>
      <c r="AY203" s="13" t="s">
        <v>123</v>
      </c>
      <c r="BE203" s="146">
        <f t="shared" si="34"/>
        <v>0</v>
      </c>
      <c r="BF203" s="146">
        <f t="shared" si="35"/>
        <v>0</v>
      </c>
      <c r="BG203" s="146">
        <f t="shared" si="36"/>
        <v>0</v>
      </c>
      <c r="BH203" s="146">
        <f t="shared" si="37"/>
        <v>0</v>
      </c>
      <c r="BI203" s="146">
        <f t="shared" si="38"/>
        <v>0</v>
      </c>
      <c r="BJ203" s="13" t="s">
        <v>83</v>
      </c>
      <c r="BK203" s="146">
        <f t="shared" si="39"/>
        <v>0</v>
      </c>
      <c r="BL203" s="13" t="s">
        <v>191</v>
      </c>
      <c r="BM203" s="145" t="s">
        <v>392</v>
      </c>
    </row>
    <row r="204" spans="1:65" s="1" customFormat="1" ht="24.2" customHeight="1">
      <c r="A204" s="28"/>
      <c r="B204" s="132"/>
      <c r="C204" s="147" t="s">
        <v>393</v>
      </c>
      <c r="D204" s="147" t="s">
        <v>121</v>
      </c>
      <c r="E204" s="148" t="s">
        <v>394</v>
      </c>
      <c r="F204" s="149" t="s">
        <v>395</v>
      </c>
      <c r="G204" s="150" t="s">
        <v>165</v>
      </c>
      <c r="H204" s="151">
        <v>1</v>
      </c>
      <c r="I204" s="152"/>
      <c r="J204" s="153">
        <f t="shared" si="30"/>
        <v>0</v>
      </c>
      <c r="K204" s="154"/>
      <c r="L204" s="155"/>
      <c r="M204" s="156" t="s">
        <v>1</v>
      </c>
      <c r="N204" s="157" t="s">
        <v>40</v>
      </c>
      <c r="O204" s="54"/>
      <c r="P204" s="143">
        <f t="shared" si="31"/>
        <v>0</v>
      </c>
      <c r="Q204" s="143">
        <v>6.0000000000000002E-5</v>
      </c>
      <c r="R204" s="143">
        <f t="shared" si="32"/>
        <v>6.0000000000000002E-5</v>
      </c>
      <c r="S204" s="143">
        <v>0</v>
      </c>
      <c r="T204" s="144">
        <f t="shared" si="3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5" t="s">
        <v>253</v>
      </c>
      <c r="AT204" s="145" t="s">
        <v>121</v>
      </c>
      <c r="AU204" s="145" t="s">
        <v>85</v>
      </c>
      <c r="AY204" s="13" t="s">
        <v>123</v>
      </c>
      <c r="BE204" s="146">
        <f t="shared" si="34"/>
        <v>0</v>
      </c>
      <c r="BF204" s="146">
        <f t="shared" si="35"/>
        <v>0</v>
      </c>
      <c r="BG204" s="146">
        <f t="shared" si="36"/>
        <v>0</v>
      </c>
      <c r="BH204" s="146">
        <f t="shared" si="37"/>
        <v>0</v>
      </c>
      <c r="BI204" s="146">
        <f t="shared" si="38"/>
        <v>0</v>
      </c>
      <c r="BJ204" s="13" t="s">
        <v>83</v>
      </c>
      <c r="BK204" s="146">
        <f t="shared" si="39"/>
        <v>0</v>
      </c>
      <c r="BL204" s="13" t="s">
        <v>191</v>
      </c>
      <c r="BM204" s="145" t="s">
        <v>396</v>
      </c>
    </row>
    <row r="205" spans="1:65" s="1" customFormat="1" ht="24.2" customHeight="1">
      <c r="A205" s="28"/>
      <c r="B205" s="132"/>
      <c r="C205" s="133" t="s">
        <v>397</v>
      </c>
      <c r="D205" s="133" t="s">
        <v>126</v>
      </c>
      <c r="E205" s="134" t="s">
        <v>398</v>
      </c>
      <c r="F205" s="135" t="s">
        <v>399</v>
      </c>
      <c r="G205" s="136" t="s">
        <v>165</v>
      </c>
      <c r="H205" s="137">
        <v>16</v>
      </c>
      <c r="I205" s="138"/>
      <c r="J205" s="139">
        <f t="shared" si="30"/>
        <v>0</v>
      </c>
      <c r="K205" s="140"/>
      <c r="L205" s="29"/>
      <c r="M205" s="141" t="s">
        <v>1</v>
      </c>
      <c r="N205" s="142" t="s">
        <v>40</v>
      </c>
      <c r="O205" s="54"/>
      <c r="P205" s="143">
        <f t="shared" si="31"/>
        <v>0</v>
      </c>
      <c r="Q205" s="143">
        <v>0</v>
      </c>
      <c r="R205" s="143">
        <f t="shared" si="32"/>
        <v>0</v>
      </c>
      <c r="S205" s="143">
        <v>0</v>
      </c>
      <c r="T205" s="144">
        <f t="shared" si="3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45" t="s">
        <v>191</v>
      </c>
      <c r="AT205" s="145" t="s">
        <v>126</v>
      </c>
      <c r="AU205" s="145" t="s">
        <v>85</v>
      </c>
      <c r="AY205" s="13" t="s">
        <v>123</v>
      </c>
      <c r="BE205" s="146">
        <f t="shared" si="34"/>
        <v>0</v>
      </c>
      <c r="BF205" s="146">
        <f t="shared" si="35"/>
        <v>0</v>
      </c>
      <c r="BG205" s="146">
        <f t="shared" si="36"/>
        <v>0</v>
      </c>
      <c r="BH205" s="146">
        <f t="shared" si="37"/>
        <v>0</v>
      </c>
      <c r="BI205" s="146">
        <f t="shared" si="38"/>
        <v>0</v>
      </c>
      <c r="BJ205" s="13" t="s">
        <v>83</v>
      </c>
      <c r="BK205" s="146">
        <f t="shared" si="39"/>
        <v>0</v>
      </c>
      <c r="BL205" s="13" t="s">
        <v>191</v>
      </c>
      <c r="BM205" s="145" t="s">
        <v>400</v>
      </c>
    </row>
    <row r="206" spans="1:65" s="1" customFormat="1" ht="24.2" customHeight="1">
      <c r="A206" s="28"/>
      <c r="B206" s="132"/>
      <c r="C206" s="147" t="s">
        <v>401</v>
      </c>
      <c r="D206" s="147" t="s">
        <v>121</v>
      </c>
      <c r="E206" s="148" t="s">
        <v>402</v>
      </c>
      <c r="F206" s="149" t="s">
        <v>403</v>
      </c>
      <c r="G206" s="150" t="s">
        <v>165</v>
      </c>
      <c r="H206" s="151">
        <v>16</v>
      </c>
      <c r="I206" s="152"/>
      <c r="J206" s="153">
        <f t="shared" si="30"/>
        <v>0</v>
      </c>
      <c r="K206" s="154"/>
      <c r="L206" s="155"/>
      <c r="M206" s="156" t="s">
        <v>1</v>
      </c>
      <c r="N206" s="157" t="s">
        <v>40</v>
      </c>
      <c r="O206" s="54"/>
      <c r="P206" s="143">
        <f t="shared" si="31"/>
        <v>0</v>
      </c>
      <c r="Q206" s="143">
        <v>5.0000000000000002E-5</v>
      </c>
      <c r="R206" s="143">
        <f t="shared" si="32"/>
        <v>8.0000000000000004E-4</v>
      </c>
      <c r="S206" s="143">
        <v>0</v>
      </c>
      <c r="T206" s="144">
        <f t="shared" si="3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5" t="s">
        <v>253</v>
      </c>
      <c r="AT206" s="145" t="s">
        <v>121</v>
      </c>
      <c r="AU206" s="145" t="s">
        <v>85</v>
      </c>
      <c r="AY206" s="13" t="s">
        <v>123</v>
      </c>
      <c r="BE206" s="146">
        <f t="shared" si="34"/>
        <v>0</v>
      </c>
      <c r="BF206" s="146">
        <f t="shared" si="35"/>
        <v>0</v>
      </c>
      <c r="BG206" s="146">
        <f t="shared" si="36"/>
        <v>0</v>
      </c>
      <c r="BH206" s="146">
        <f t="shared" si="37"/>
        <v>0</v>
      </c>
      <c r="BI206" s="146">
        <f t="shared" si="38"/>
        <v>0</v>
      </c>
      <c r="BJ206" s="13" t="s">
        <v>83</v>
      </c>
      <c r="BK206" s="146">
        <f t="shared" si="39"/>
        <v>0</v>
      </c>
      <c r="BL206" s="13" t="s">
        <v>191</v>
      </c>
      <c r="BM206" s="145" t="s">
        <v>404</v>
      </c>
    </row>
    <row r="207" spans="1:65" s="1" customFormat="1" ht="24.2" customHeight="1">
      <c r="A207" s="28"/>
      <c r="B207" s="132"/>
      <c r="C207" s="133" t="s">
        <v>405</v>
      </c>
      <c r="D207" s="133" t="s">
        <v>126</v>
      </c>
      <c r="E207" s="134" t="s">
        <v>406</v>
      </c>
      <c r="F207" s="135" t="s">
        <v>407</v>
      </c>
      <c r="G207" s="136" t="s">
        <v>165</v>
      </c>
      <c r="H207" s="137">
        <v>2</v>
      </c>
      <c r="I207" s="138"/>
      <c r="J207" s="139">
        <f t="shared" si="30"/>
        <v>0</v>
      </c>
      <c r="K207" s="140"/>
      <c r="L207" s="29"/>
      <c r="M207" s="141" t="s">
        <v>1</v>
      </c>
      <c r="N207" s="142" t="s">
        <v>40</v>
      </c>
      <c r="O207" s="54"/>
      <c r="P207" s="143">
        <f t="shared" si="31"/>
        <v>0</v>
      </c>
      <c r="Q207" s="143">
        <v>0</v>
      </c>
      <c r="R207" s="143">
        <f t="shared" si="32"/>
        <v>0</v>
      </c>
      <c r="S207" s="143">
        <v>0</v>
      </c>
      <c r="T207" s="144">
        <f t="shared" si="3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45" t="s">
        <v>191</v>
      </c>
      <c r="AT207" s="145" t="s">
        <v>126</v>
      </c>
      <c r="AU207" s="145" t="s">
        <v>85</v>
      </c>
      <c r="AY207" s="13" t="s">
        <v>123</v>
      </c>
      <c r="BE207" s="146">
        <f t="shared" si="34"/>
        <v>0</v>
      </c>
      <c r="BF207" s="146">
        <f t="shared" si="35"/>
        <v>0</v>
      </c>
      <c r="BG207" s="146">
        <f t="shared" si="36"/>
        <v>0</v>
      </c>
      <c r="BH207" s="146">
        <f t="shared" si="37"/>
        <v>0</v>
      </c>
      <c r="BI207" s="146">
        <f t="shared" si="38"/>
        <v>0</v>
      </c>
      <c r="BJ207" s="13" t="s">
        <v>83</v>
      </c>
      <c r="BK207" s="146">
        <f t="shared" si="39"/>
        <v>0</v>
      </c>
      <c r="BL207" s="13" t="s">
        <v>191</v>
      </c>
      <c r="BM207" s="145" t="s">
        <v>408</v>
      </c>
    </row>
    <row r="208" spans="1:65" s="1" customFormat="1" ht="24.2" customHeight="1">
      <c r="A208" s="28"/>
      <c r="B208" s="132"/>
      <c r="C208" s="147" t="s">
        <v>409</v>
      </c>
      <c r="D208" s="147" t="s">
        <v>121</v>
      </c>
      <c r="E208" s="148" t="s">
        <v>410</v>
      </c>
      <c r="F208" s="149" t="s">
        <v>411</v>
      </c>
      <c r="G208" s="150" t="s">
        <v>165</v>
      </c>
      <c r="H208" s="151">
        <v>2</v>
      </c>
      <c r="I208" s="152"/>
      <c r="J208" s="153">
        <f t="shared" si="30"/>
        <v>0</v>
      </c>
      <c r="K208" s="154"/>
      <c r="L208" s="155"/>
      <c r="M208" s="156" t="s">
        <v>1</v>
      </c>
      <c r="N208" s="157" t="s">
        <v>40</v>
      </c>
      <c r="O208" s="54"/>
      <c r="P208" s="143">
        <f t="shared" si="31"/>
        <v>0</v>
      </c>
      <c r="Q208" s="143">
        <v>5.0000000000000002E-5</v>
      </c>
      <c r="R208" s="143">
        <f t="shared" si="32"/>
        <v>1E-4</v>
      </c>
      <c r="S208" s="143">
        <v>0</v>
      </c>
      <c r="T208" s="144">
        <f t="shared" si="3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45" t="s">
        <v>253</v>
      </c>
      <c r="AT208" s="145" t="s">
        <v>121</v>
      </c>
      <c r="AU208" s="145" t="s">
        <v>85</v>
      </c>
      <c r="AY208" s="13" t="s">
        <v>123</v>
      </c>
      <c r="BE208" s="146">
        <f t="shared" si="34"/>
        <v>0</v>
      </c>
      <c r="BF208" s="146">
        <f t="shared" si="35"/>
        <v>0</v>
      </c>
      <c r="BG208" s="146">
        <f t="shared" si="36"/>
        <v>0</v>
      </c>
      <c r="BH208" s="146">
        <f t="shared" si="37"/>
        <v>0</v>
      </c>
      <c r="BI208" s="146">
        <f t="shared" si="38"/>
        <v>0</v>
      </c>
      <c r="BJ208" s="13" t="s">
        <v>83</v>
      </c>
      <c r="BK208" s="146">
        <f t="shared" si="39"/>
        <v>0</v>
      </c>
      <c r="BL208" s="13" t="s">
        <v>191</v>
      </c>
      <c r="BM208" s="145" t="s">
        <v>412</v>
      </c>
    </row>
    <row r="209" spans="1:65" s="1" customFormat="1" ht="24.2" customHeight="1">
      <c r="A209" s="28"/>
      <c r="B209" s="132"/>
      <c r="C209" s="133" t="s">
        <v>413</v>
      </c>
      <c r="D209" s="133" t="s">
        <v>126</v>
      </c>
      <c r="E209" s="134" t="s">
        <v>414</v>
      </c>
      <c r="F209" s="135" t="s">
        <v>415</v>
      </c>
      <c r="G209" s="136" t="s">
        <v>165</v>
      </c>
      <c r="H209" s="137">
        <v>3</v>
      </c>
      <c r="I209" s="138"/>
      <c r="J209" s="139">
        <f t="shared" si="30"/>
        <v>0</v>
      </c>
      <c r="K209" s="140"/>
      <c r="L209" s="29"/>
      <c r="M209" s="141" t="s">
        <v>1</v>
      </c>
      <c r="N209" s="142" t="s">
        <v>40</v>
      </c>
      <c r="O209" s="54"/>
      <c r="P209" s="143">
        <f t="shared" si="31"/>
        <v>0</v>
      </c>
      <c r="Q209" s="143">
        <v>0</v>
      </c>
      <c r="R209" s="143">
        <f t="shared" si="32"/>
        <v>0</v>
      </c>
      <c r="S209" s="143">
        <v>0</v>
      </c>
      <c r="T209" s="144">
        <f t="shared" si="3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5" t="s">
        <v>191</v>
      </c>
      <c r="AT209" s="145" t="s">
        <v>126</v>
      </c>
      <c r="AU209" s="145" t="s">
        <v>85</v>
      </c>
      <c r="AY209" s="13" t="s">
        <v>123</v>
      </c>
      <c r="BE209" s="146">
        <f t="shared" si="34"/>
        <v>0</v>
      </c>
      <c r="BF209" s="146">
        <f t="shared" si="35"/>
        <v>0</v>
      </c>
      <c r="BG209" s="146">
        <f t="shared" si="36"/>
        <v>0</v>
      </c>
      <c r="BH209" s="146">
        <f t="shared" si="37"/>
        <v>0</v>
      </c>
      <c r="BI209" s="146">
        <f t="shared" si="38"/>
        <v>0</v>
      </c>
      <c r="BJ209" s="13" t="s">
        <v>83</v>
      </c>
      <c r="BK209" s="146">
        <f t="shared" si="39"/>
        <v>0</v>
      </c>
      <c r="BL209" s="13" t="s">
        <v>191</v>
      </c>
      <c r="BM209" s="145" t="s">
        <v>416</v>
      </c>
    </row>
    <row r="210" spans="1:65" s="1" customFormat="1" ht="24.2" customHeight="1">
      <c r="A210" s="28"/>
      <c r="B210" s="132"/>
      <c r="C210" s="147" t="s">
        <v>417</v>
      </c>
      <c r="D210" s="147" t="s">
        <v>121</v>
      </c>
      <c r="E210" s="148" t="s">
        <v>418</v>
      </c>
      <c r="F210" s="149" t="s">
        <v>419</v>
      </c>
      <c r="G210" s="150" t="s">
        <v>165</v>
      </c>
      <c r="H210" s="151">
        <v>3</v>
      </c>
      <c r="I210" s="152"/>
      <c r="J210" s="153">
        <f t="shared" si="30"/>
        <v>0</v>
      </c>
      <c r="K210" s="154"/>
      <c r="L210" s="155"/>
      <c r="M210" s="156" t="s">
        <v>1</v>
      </c>
      <c r="N210" s="157" t="s">
        <v>40</v>
      </c>
      <c r="O210" s="54"/>
      <c r="P210" s="143">
        <f t="shared" si="31"/>
        <v>0</v>
      </c>
      <c r="Q210" s="143">
        <v>4.0000000000000003E-5</v>
      </c>
      <c r="R210" s="143">
        <f t="shared" si="32"/>
        <v>1.2000000000000002E-4</v>
      </c>
      <c r="S210" s="143">
        <v>0</v>
      </c>
      <c r="T210" s="144">
        <f t="shared" si="3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5" t="s">
        <v>253</v>
      </c>
      <c r="AT210" s="145" t="s">
        <v>121</v>
      </c>
      <c r="AU210" s="145" t="s">
        <v>85</v>
      </c>
      <c r="AY210" s="13" t="s">
        <v>123</v>
      </c>
      <c r="BE210" s="146">
        <f t="shared" si="34"/>
        <v>0</v>
      </c>
      <c r="BF210" s="146">
        <f t="shared" si="35"/>
        <v>0</v>
      </c>
      <c r="BG210" s="146">
        <f t="shared" si="36"/>
        <v>0</v>
      </c>
      <c r="BH210" s="146">
        <f t="shared" si="37"/>
        <v>0</v>
      </c>
      <c r="BI210" s="146">
        <f t="shared" si="38"/>
        <v>0</v>
      </c>
      <c r="BJ210" s="13" t="s">
        <v>83</v>
      </c>
      <c r="BK210" s="146">
        <f t="shared" si="39"/>
        <v>0</v>
      </c>
      <c r="BL210" s="13" t="s">
        <v>191</v>
      </c>
      <c r="BM210" s="145" t="s">
        <v>420</v>
      </c>
    </row>
    <row r="211" spans="1:65" s="1" customFormat="1" ht="16.5" customHeight="1">
      <c r="A211" s="28"/>
      <c r="B211" s="132"/>
      <c r="C211" s="133" t="s">
        <v>421</v>
      </c>
      <c r="D211" s="133" t="s">
        <v>126</v>
      </c>
      <c r="E211" s="134" t="s">
        <v>422</v>
      </c>
      <c r="F211" s="135" t="s">
        <v>423</v>
      </c>
      <c r="G211" s="136" t="s">
        <v>165</v>
      </c>
      <c r="H211" s="137">
        <v>1</v>
      </c>
      <c r="I211" s="138"/>
      <c r="J211" s="139">
        <f t="shared" si="30"/>
        <v>0</v>
      </c>
      <c r="K211" s="140"/>
      <c r="L211" s="29"/>
      <c r="M211" s="141" t="s">
        <v>1</v>
      </c>
      <c r="N211" s="142" t="s">
        <v>40</v>
      </c>
      <c r="O211" s="54"/>
      <c r="P211" s="143">
        <f t="shared" si="31"/>
        <v>0</v>
      </c>
      <c r="Q211" s="143">
        <v>0</v>
      </c>
      <c r="R211" s="143">
        <f t="shared" si="32"/>
        <v>0</v>
      </c>
      <c r="S211" s="143">
        <v>0</v>
      </c>
      <c r="T211" s="144">
        <f t="shared" si="3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45" t="s">
        <v>191</v>
      </c>
      <c r="AT211" s="145" t="s">
        <v>126</v>
      </c>
      <c r="AU211" s="145" t="s">
        <v>85</v>
      </c>
      <c r="AY211" s="13" t="s">
        <v>123</v>
      </c>
      <c r="BE211" s="146">
        <f t="shared" si="34"/>
        <v>0</v>
      </c>
      <c r="BF211" s="146">
        <f t="shared" si="35"/>
        <v>0</v>
      </c>
      <c r="BG211" s="146">
        <f t="shared" si="36"/>
        <v>0</v>
      </c>
      <c r="BH211" s="146">
        <f t="shared" si="37"/>
        <v>0</v>
      </c>
      <c r="BI211" s="146">
        <f t="shared" si="38"/>
        <v>0</v>
      </c>
      <c r="BJ211" s="13" t="s">
        <v>83</v>
      </c>
      <c r="BK211" s="146">
        <f t="shared" si="39"/>
        <v>0</v>
      </c>
      <c r="BL211" s="13" t="s">
        <v>191</v>
      </c>
      <c r="BM211" s="145" t="s">
        <v>424</v>
      </c>
    </row>
    <row r="212" spans="1:65" s="1" customFormat="1" ht="24.2" customHeight="1">
      <c r="A212" s="28"/>
      <c r="B212" s="132"/>
      <c r="C212" s="147" t="s">
        <v>425</v>
      </c>
      <c r="D212" s="147" t="s">
        <v>121</v>
      </c>
      <c r="E212" s="148" t="s">
        <v>426</v>
      </c>
      <c r="F212" s="149" t="s">
        <v>427</v>
      </c>
      <c r="G212" s="150" t="s">
        <v>165</v>
      </c>
      <c r="H212" s="151">
        <v>1</v>
      </c>
      <c r="I212" s="152"/>
      <c r="J212" s="153">
        <f t="shared" si="30"/>
        <v>0</v>
      </c>
      <c r="K212" s="154"/>
      <c r="L212" s="155"/>
      <c r="M212" s="156" t="s">
        <v>1</v>
      </c>
      <c r="N212" s="157" t="s">
        <v>40</v>
      </c>
      <c r="O212" s="54"/>
      <c r="P212" s="143">
        <f t="shared" si="31"/>
        <v>0</v>
      </c>
      <c r="Q212" s="143">
        <v>1.7000000000000001E-4</v>
      </c>
      <c r="R212" s="143">
        <f t="shared" si="32"/>
        <v>1.7000000000000001E-4</v>
      </c>
      <c r="S212" s="143">
        <v>0</v>
      </c>
      <c r="T212" s="144">
        <f t="shared" si="3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5" t="s">
        <v>253</v>
      </c>
      <c r="AT212" s="145" t="s">
        <v>121</v>
      </c>
      <c r="AU212" s="145" t="s">
        <v>85</v>
      </c>
      <c r="AY212" s="13" t="s">
        <v>123</v>
      </c>
      <c r="BE212" s="146">
        <f t="shared" si="34"/>
        <v>0</v>
      </c>
      <c r="BF212" s="146">
        <f t="shared" si="35"/>
        <v>0</v>
      </c>
      <c r="BG212" s="146">
        <f t="shared" si="36"/>
        <v>0</v>
      </c>
      <c r="BH212" s="146">
        <f t="shared" si="37"/>
        <v>0</v>
      </c>
      <c r="BI212" s="146">
        <f t="shared" si="38"/>
        <v>0</v>
      </c>
      <c r="BJ212" s="13" t="s">
        <v>83</v>
      </c>
      <c r="BK212" s="146">
        <f t="shared" si="39"/>
        <v>0</v>
      </c>
      <c r="BL212" s="13" t="s">
        <v>191</v>
      </c>
      <c r="BM212" s="145" t="s">
        <v>428</v>
      </c>
    </row>
    <row r="213" spans="1:65" s="1" customFormat="1" ht="24.2" customHeight="1">
      <c r="A213" s="28"/>
      <c r="B213" s="132"/>
      <c r="C213" s="133" t="s">
        <v>429</v>
      </c>
      <c r="D213" s="133" t="s">
        <v>126</v>
      </c>
      <c r="E213" s="134" t="s">
        <v>430</v>
      </c>
      <c r="F213" s="135" t="s">
        <v>431</v>
      </c>
      <c r="G213" s="136" t="s">
        <v>165</v>
      </c>
      <c r="H213" s="137">
        <v>5</v>
      </c>
      <c r="I213" s="138"/>
      <c r="J213" s="139">
        <f t="shared" si="30"/>
        <v>0</v>
      </c>
      <c r="K213" s="140"/>
      <c r="L213" s="29"/>
      <c r="M213" s="141" t="s">
        <v>1</v>
      </c>
      <c r="N213" s="142" t="s">
        <v>40</v>
      </c>
      <c r="O213" s="54"/>
      <c r="P213" s="143">
        <f t="shared" si="31"/>
        <v>0</v>
      </c>
      <c r="Q213" s="143">
        <v>0</v>
      </c>
      <c r="R213" s="143">
        <f t="shared" si="32"/>
        <v>0</v>
      </c>
      <c r="S213" s="143">
        <v>0</v>
      </c>
      <c r="T213" s="144">
        <f t="shared" si="3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5" t="s">
        <v>191</v>
      </c>
      <c r="AT213" s="145" t="s">
        <v>126</v>
      </c>
      <c r="AU213" s="145" t="s">
        <v>85</v>
      </c>
      <c r="AY213" s="13" t="s">
        <v>123</v>
      </c>
      <c r="BE213" s="146">
        <f t="shared" si="34"/>
        <v>0</v>
      </c>
      <c r="BF213" s="146">
        <f t="shared" si="35"/>
        <v>0</v>
      </c>
      <c r="BG213" s="146">
        <f t="shared" si="36"/>
        <v>0</v>
      </c>
      <c r="BH213" s="146">
        <f t="shared" si="37"/>
        <v>0</v>
      </c>
      <c r="BI213" s="146">
        <f t="shared" si="38"/>
        <v>0</v>
      </c>
      <c r="BJ213" s="13" t="s">
        <v>83</v>
      </c>
      <c r="BK213" s="146">
        <f t="shared" si="39"/>
        <v>0</v>
      </c>
      <c r="BL213" s="13" t="s">
        <v>191</v>
      </c>
      <c r="BM213" s="145" t="s">
        <v>432</v>
      </c>
    </row>
    <row r="214" spans="1:65" s="1" customFormat="1" ht="37.9" customHeight="1">
      <c r="A214" s="28"/>
      <c r="B214" s="132"/>
      <c r="C214" s="147" t="s">
        <v>433</v>
      </c>
      <c r="D214" s="147" t="s">
        <v>121</v>
      </c>
      <c r="E214" s="148" t="s">
        <v>434</v>
      </c>
      <c r="F214" s="149" t="s">
        <v>435</v>
      </c>
      <c r="G214" s="150" t="s">
        <v>165</v>
      </c>
      <c r="H214" s="151">
        <v>5</v>
      </c>
      <c r="I214" s="152"/>
      <c r="J214" s="153">
        <f t="shared" si="30"/>
        <v>0</v>
      </c>
      <c r="K214" s="154"/>
      <c r="L214" s="155"/>
      <c r="M214" s="156" t="s">
        <v>1</v>
      </c>
      <c r="N214" s="157" t="s">
        <v>40</v>
      </c>
      <c r="O214" s="54"/>
      <c r="P214" s="143">
        <f t="shared" si="31"/>
        <v>0</v>
      </c>
      <c r="Q214" s="143">
        <v>3.2000000000000003E-4</v>
      </c>
      <c r="R214" s="143">
        <f t="shared" si="32"/>
        <v>1.6000000000000001E-3</v>
      </c>
      <c r="S214" s="143">
        <v>0</v>
      </c>
      <c r="T214" s="144">
        <f t="shared" si="3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5" t="s">
        <v>253</v>
      </c>
      <c r="AT214" s="145" t="s">
        <v>121</v>
      </c>
      <c r="AU214" s="145" t="s">
        <v>85</v>
      </c>
      <c r="AY214" s="13" t="s">
        <v>123</v>
      </c>
      <c r="BE214" s="146">
        <f t="shared" si="34"/>
        <v>0</v>
      </c>
      <c r="BF214" s="146">
        <f t="shared" si="35"/>
        <v>0</v>
      </c>
      <c r="BG214" s="146">
        <f t="shared" si="36"/>
        <v>0</v>
      </c>
      <c r="BH214" s="146">
        <f t="shared" si="37"/>
        <v>0</v>
      </c>
      <c r="BI214" s="146">
        <f t="shared" si="38"/>
        <v>0</v>
      </c>
      <c r="BJ214" s="13" t="s">
        <v>83</v>
      </c>
      <c r="BK214" s="146">
        <f t="shared" si="39"/>
        <v>0</v>
      </c>
      <c r="BL214" s="13" t="s">
        <v>191</v>
      </c>
      <c r="BM214" s="145" t="s">
        <v>436</v>
      </c>
    </row>
    <row r="215" spans="1:65" s="1" customFormat="1" ht="24.2" customHeight="1">
      <c r="A215" s="28"/>
      <c r="B215" s="132"/>
      <c r="C215" s="133" t="s">
        <v>437</v>
      </c>
      <c r="D215" s="133" t="s">
        <v>126</v>
      </c>
      <c r="E215" s="134" t="s">
        <v>438</v>
      </c>
      <c r="F215" s="135" t="s">
        <v>439</v>
      </c>
      <c r="G215" s="136" t="s">
        <v>165</v>
      </c>
      <c r="H215" s="137">
        <v>125</v>
      </c>
      <c r="I215" s="138"/>
      <c r="J215" s="139">
        <f t="shared" si="30"/>
        <v>0</v>
      </c>
      <c r="K215" s="140"/>
      <c r="L215" s="29"/>
      <c r="M215" s="141" t="s">
        <v>1</v>
      </c>
      <c r="N215" s="142" t="s">
        <v>40</v>
      </c>
      <c r="O215" s="54"/>
      <c r="P215" s="143">
        <f t="shared" si="31"/>
        <v>0</v>
      </c>
      <c r="Q215" s="143">
        <v>0</v>
      </c>
      <c r="R215" s="143">
        <f t="shared" si="32"/>
        <v>0</v>
      </c>
      <c r="S215" s="143">
        <v>0</v>
      </c>
      <c r="T215" s="144">
        <f t="shared" si="3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45" t="s">
        <v>191</v>
      </c>
      <c r="AT215" s="145" t="s">
        <v>126</v>
      </c>
      <c r="AU215" s="145" t="s">
        <v>85</v>
      </c>
      <c r="AY215" s="13" t="s">
        <v>123</v>
      </c>
      <c r="BE215" s="146">
        <f t="shared" si="34"/>
        <v>0</v>
      </c>
      <c r="BF215" s="146">
        <f t="shared" si="35"/>
        <v>0</v>
      </c>
      <c r="BG215" s="146">
        <f t="shared" si="36"/>
        <v>0</v>
      </c>
      <c r="BH215" s="146">
        <f t="shared" si="37"/>
        <v>0</v>
      </c>
      <c r="BI215" s="146">
        <f t="shared" si="38"/>
        <v>0</v>
      </c>
      <c r="BJ215" s="13" t="s">
        <v>83</v>
      </c>
      <c r="BK215" s="146">
        <f t="shared" si="39"/>
        <v>0</v>
      </c>
      <c r="BL215" s="13" t="s">
        <v>191</v>
      </c>
      <c r="BM215" s="145" t="s">
        <v>440</v>
      </c>
    </row>
    <row r="216" spans="1:65" s="1" customFormat="1" ht="24.2" customHeight="1">
      <c r="A216" s="28"/>
      <c r="B216" s="132"/>
      <c r="C216" s="147" t="s">
        <v>441</v>
      </c>
      <c r="D216" s="147" t="s">
        <v>121</v>
      </c>
      <c r="E216" s="148" t="s">
        <v>442</v>
      </c>
      <c r="F216" s="149" t="s">
        <v>443</v>
      </c>
      <c r="G216" s="150" t="s">
        <v>165</v>
      </c>
      <c r="H216" s="151">
        <v>94</v>
      </c>
      <c r="I216" s="152"/>
      <c r="J216" s="153">
        <f t="shared" si="30"/>
        <v>0</v>
      </c>
      <c r="K216" s="154"/>
      <c r="L216" s="155"/>
      <c r="M216" s="156" t="s">
        <v>1</v>
      </c>
      <c r="N216" s="157" t="s">
        <v>40</v>
      </c>
      <c r="O216" s="54"/>
      <c r="P216" s="143">
        <f t="shared" si="31"/>
        <v>0</v>
      </c>
      <c r="Q216" s="143">
        <v>6.0000000000000002E-5</v>
      </c>
      <c r="R216" s="143">
        <f t="shared" si="32"/>
        <v>5.64E-3</v>
      </c>
      <c r="S216" s="143">
        <v>0</v>
      </c>
      <c r="T216" s="144">
        <f t="shared" si="3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5" t="s">
        <v>253</v>
      </c>
      <c r="AT216" s="145" t="s">
        <v>121</v>
      </c>
      <c r="AU216" s="145" t="s">
        <v>85</v>
      </c>
      <c r="AY216" s="13" t="s">
        <v>123</v>
      </c>
      <c r="BE216" s="146">
        <f t="shared" si="34"/>
        <v>0</v>
      </c>
      <c r="BF216" s="146">
        <f t="shared" si="35"/>
        <v>0</v>
      </c>
      <c r="BG216" s="146">
        <f t="shared" si="36"/>
        <v>0</v>
      </c>
      <c r="BH216" s="146">
        <f t="shared" si="37"/>
        <v>0</v>
      </c>
      <c r="BI216" s="146">
        <f t="shared" si="38"/>
        <v>0</v>
      </c>
      <c r="BJ216" s="13" t="s">
        <v>83</v>
      </c>
      <c r="BK216" s="146">
        <f t="shared" si="39"/>
        <v>0</v>
      </c>
      <c r="BL216" s="13" t="s">
        <v>191</v>
      </c>
      <c r="BM216" s="145" t="s">
        <v>444</v>
      </c>
    </row>
    <row r="217" spans="1:65" s="1" customFormat="1" ht="33" customHeight="1">
      <c r="A217" s="28"/>
      <c r="B217" s="132"/>
      <c r="C217" s="147" t="s">
        <v>445</v>
      </c>
      <c r="D217" s="147" t="s">
        <v>121</v>
      </c>
      <c r="E217" s="148" t="s">
        <v>446</v>
      </c>
      <c r="F217" s="149" t="s">
        <v>447</v>
      </c>
      <c r="G217" s="150" t="s">
        <v>165</v>
      </c>
      <c r="H217" s="151">
        <v>14</v>
      </c>
      <c r="I217" s="152"/>
      <c r="J217" s="153">
        <f t="shared" si="30"/>
        <v>0</v>
      </c>
      <c r="K217" s="154"/>
      <c r="L217" s="155"/>
      <c r="M217" s="156" t="s">
        <v>1</v>
      </c>
      <c r="N217" s="157" t="s">
        <v>40</v>
      </c>
      <c r="O217" s="54"/>
      <c r="P217" s="143">
        <f t="shared" si="31"/>
        <v>0</v>
      </c>
      <c r="Q217" s="143">
        <v>6.0000000000000002E-5</v>
      </c>
      <c r="R217" s="143">
        <f t="shared" si="32"/>
        <v>8.4000000000000003E-4</v>
      </c>
      <c r="S217" s="143">
        <v>0</v>
      </c>
      <c r="T217" s="144">
        <f t="shared" si="3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5" t="s">
        <v>253</v>
      </c>
      <c r="AT217" s="145" t="s">
        <v>121</v>
      </c>
      <c r="AU217" s="145" t="s">
        <v>85</v>
      </c>
      <c r="AY217" s="13" t="s">
        <v>123</v>
      </c>
      <c r="BE217" s="146">
        <f t="shared" si="34"/>
        <v>0</v>
      </c>
      <c r="BF217" s="146">
        <f t="shared" si="35"/>
        <v>0</v>
      </c>
      <c r="BG217" s="146">
        <f t="shared" si="36"/>
        <v>0</v>
      </c>
      <c r="BH217" s="146">
        <f t="shared" si="37"/>
        <v>0</v>
      </c>
      <c r="BI217" s="146">
        <f t="shared" si="38"/>
        <v>0</v>
      </c>
      <c r="BJ217" s="13" t="s">
        <v>83</v>
      </c>
      <c r="BK217" s="146">
        <f t="shared" si="39"/>
        <v>0</v>
      </c>
      <c r="BL217" s="13" t="s">
        <v>191</v>
      </c>
      <c r="BM217" s="145" t="s">
        <v>448</v>
      </c>
    </row>
    <row r="218" spans="1:65" s="1" customFormat="1" ht="37.9" customHeight="1">
      <c r="A218" s="28"/>
      <c r="B218" s="132"/>
      <c r="C218" s="147" t="s">
        <v>449</v>
      </c>
      <c r="D218" s="147" t="s">
        <v>121</v>
      </c>
      <c r="E218" s="148" t="s">
        <v>450</v>
      </c>
      <c r="F218" s="149" t="s">
        <v>451</v>
      </c>
      <c r="G218" s="150" t="s">
        <v>165</v>
      </c>
      <c r="H218" s="151">
        <v>17</v>
      </c>
      <c r="I218" s="152"/>
      <c r="J218" s="153">
        <f t="shared" si="30"/>
        <v>0</v>
      </c>
      <c r="K218" s="154"/>
      <c r="L218" s="155"/>
      <c r="M218" s="156" t="s">
        <v>1</v>
      </c>
      <c r="N218" s="157" t="s">
        <v>40</v>
      </c>
      <c r="O218" s="54"/>
      <c r="P218" s="143">
        <f t="shared" si="31"/>
        <v>0</v>
      </c>
      <c r="Q218" s="143">
        <v>6.0000000000000002E-5</v>
      </c>
      <c r="R218" s="143">
        <f t="shared" si="32"/>
        <v>1.0200000000000001E-3</v>
      </c>
      <c r="S218" s="143">
        <v>0</v>
      </c>
      <c r="T218" s="144">
        <f t="shared" si="3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45" t="s">
        <v>253</v>
      </c>
      <c r="AT218" s="145" t="s">
        <v>121</v>
      </c>
      <c r="AU218" s="145" t="s">
        <v>85</v>
      </c>
      <c r="AY218" s="13" t="s">
        <v>123</v>
      </c>
      <c r="BE218" s="146">
        <f t="shared" si="34"/>
        <v>0</v>
      </c>
      <c r="BF218" s="146">
        <f t="shared" si="35"/>
        <v>0</v>
      </c>
      <c r="BG218" s="146">
        <f t="shared" si="36"/>
        <v>0</v>
      </c>
      <c r="BH218" s="146">
        <f t="shared" si="37"/>
        <v>0</v>
      </c>
      <c r="BI218" s="146">
        <f t="shared" si="38"/>
        <v>0</v>
      </c>
      <c r="BJ218" s="13" t="s">
        <v>83</v>
      </c>
      <c r="BK218" s="146">
        <f t="shared" si="39"/>
        <v>0</v>
      </c>
      <c r="BL218" s="13" t="s">
        <v>191</v>
      </c>
      <c r="BM218" s="145" t="s">
        <v>452</v>
      </c>
    </row>
    <row r="219" spans="1:65" s="1" customFormat="1" ht="16.5" customHeight="1">
      <c r="A219" s="28"/>
      <c r="B219" s="132"/>
      <c r="C219" s="147" t="s">
        <v>453</v>
      </c>
      <c r="D219" s="147" t="s">
        <v>121</v>
      </c>
      <c r="E219" s="148" t="s">
        <v>454</v>
      </c>
      <c r="F219" s="149" t="s">
        <v>455</v>
      </c>
      <c r="G219" s="150" t="s">
        <v>165</v>
      </c>
      <c r="H219" s="151">
        <v>38</v>
      </c>
      <c r="I219" s="152"/>
      <c r="J219" s="153">
        <f t="shared" si="30"/>
        <v>0</v>
      </c>
      <c r="K219" s="154"/>
      <c r="L219" s="155"/>
      <c r="M219" s="156" t="s">
        <v>1</v>
      </c>
      <c r="N219" s="157" t="s">
        <v>40</v>
      </c>
      <c r="O219" s="54"/>
      <c r="P219" s="143">
        <f t="shared" si="31"/>
        <v>0</v>
      </c>
      <c r="Q219" s="143">
        <v>5.0000000000000002E-5</v>
      </c>
      <c r="R219" s="143">
        <f t="shared" si="32"/>
        <v>1.9E-3</v>
      </c>
      <c r="S219" s="143">
        <v>0</v>
      </c>
      <c r="T219" s="144">
        <f t="shared" si="3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45" t="s">
        <v>253</v>
      </c>
      <c r="AT219" s="145" t="s">
        <v>121</v>
      </c>
      <c r="AU219" s="145" t="s">
        <v>85</v>
      </c>
      <c r="AY219" s="13" t="s">
        <v>123</v>
      </c>
      <c r="BE219" s="146">
        <f t="shared" si="34"/>
        <v>0</v>
      </c>
      <c r="BF219" s="146">
        <f t="shared" si="35"/>
        <v>0</v>
      </c>
      <c r="BG219" s="146">
        <f t="shared" si="36"/>
        <v>0</v>
      </c>
      <c r="BH219" s="146">
        <f t="shared" si="37"/>
        <v>0</v>
      </c>
      <c r="BI219" s="146">
        <f t="shared" si="38"/>
        <v>0</v>
      </c>
      <c r="BJ219" s="13" t="s">
        <v>83</v>
      </c>
      <c r="BK219" s="146">
        <f t="shared" si="39"/>
        <v>0</v>
      </c>
      <c r="BL219" s="13" t="s">
        <v>191</v>
      </c>
      <c r="BM219" s="145" t="s">
        <v>456</v>
      </c>
    </row>
    <row r="220" spans="1:65" s="1" customFormat="1" ht="16.5" customHeight="1">
      <c r="A220" s="28"/>
      <c r="B220" s="132"/>
      <c r="C220" s="147" t="s">
        <v>457</v>
      </c>
      <c r="D220" s="147" t="s">
        <v>121</v>
      </c>
      <c r="E220" s="148" t="s">
        <v>458</v>
      </c>
      <c r="F220" s="149" t="s">
        <v>459</v>
      </c>
      <c r="G220" s="150" t="s">
        <v>165</v>
      </c>
      <c r="H220" s="151">
        <v>45</v>
      </c>
      <c r="I220" s="152"/>
      <c r="J220" s="153">
        <f t="shared" si="30"/>
        <v>0</v>
      </c>
      <c r="K220" s="154"/>
      <c r="L220" s="155"/>
      <c r="M220" s="156" t="s">
        <v>1</v>
      </c>
      <c r="N220" s="157" t="s">
        <v>40</v>
      </c>
      <c r="O220" s="54"/>
      <c r="P220" s="143">
        <f t="shared" si="31"/>
        <v>0</v>
      </c>
      <c r="Q220" s="143">
        <v>0</v>
      </c>
      <c r="R220" s="143">
        <f t="shared" si="32"/>
        <v>0</v>
      </c>
      <c r="S220" s="143">
        <v>0</v>
      </c>
      <c r="T220" s="144">
        <f t="shared" si="3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45" t="s">
        <v>253</v>
      </c>
      <c r="AT220" s="145" t="s">
        <v>121</v>
      </c>
      <c r="AU220" s="145" t="s">
        <v>85</v>
      </c>
      <c r="AY220" s="13" t="s">
        <v>123</v>
      </c>
      <c r="BE220" s="146">
        <f t="shared" si="34"/>
        <v>0</v>
      </c>
      <c r="BF220" s="146">
        <f t="shared" si="35"/>
        <v>0</v>
      </c>
      <c r="BG220" s="146">
        <f t="shared" si="36"/>
        <v>0</v>
      </c>
      <c r="BH220" s="146">
        <f t="shared" si="37"/>
        <v>0</v>
      </c>
      <c r="BI220" s="146">
        <f t="shared" si="38"/>
        <v>0</v>
      </c>
      <c r="BJ220" s="13" t="s">
        <v>83</v>
      </c>
      <c r="BK220" s="146">
        <f t="shared" si="39"/>
        <v>0</v>
      </c>
      <c r="BL220" s="13" t="s">
        <v>191</v>
      </c>
      <c r="BM220" s="145" t="s">
        <v>460</v>
      </c>
    </row>
    <row r="221" spans="1:65" s="1" customFormat="1" ht="16.5" customHeight="1">
      <c r="A221" s="28"/>
      <c r="B221" s="132"/>
      <c r="C221" s="147" t="s">
        <v>461</v>
      </c>
      <c r="D221" s="147" t="s">
        <v>121</v>
      </c>
      <c r="E221" s="148" t="s">
        <v>462</v>
      </c>
      <c r="F221" s="149" t="s">
        <v>463</v>
      </c>
      <c r="G221" s="150" t="s">
        <v>165</v>
      </c>
      <c r="H221" s="151">
        <v>20</v>
      </c>
      <c r="I221" s="152"/>
      <c r="J221" s="153">
        <f t="shared" si="30"/>
        <v>0</v>
      </c>
      <c r="K221" s="154"/>
      <c r="L221" s="155"/>
      <c r="M221" s="156" t="s">
        <v>1</v>
      </c>
      <c r="N221" s="157" t="s">
        <v>40</v>
      </c>
      <c r="O221" s="54"/>
      <c r="P221" s="143">
        <f t="shared" si="31"/>
        <v>0</v>
      </c>
      <c r="Q221" s="143">
        <v>0</v>
      </c>
      <c r="R221" s="143">
        <f t="shared" si="32"/>
        <v>0</v>
      </c>
      <c r="S221" s="143">
        <v>0</v>
      </c>
      <c r="T221" s="144">
        <f t="shared" si="3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45" t="s">
        <v>253</v>
      </c>
      <c r="AT221" s="145" t="s">
        <v>121</v>
      </c>
      <c r="AU221" s="145" t="s">
        <v>85</v>
      </c>
      <c r="AY221" s="13" t="s">
        <v>123</v>
      </c>
      <c r="BE221" s="146">
        <f t="shared" si="34"/>
        <v>0</v>
      </c>
      <c r="BF221" s="146">
        <f t="shared" si="35"/>
        <v>0</v>
      </c>
      <c r="BG221" s="146">
        <f t="shared" si="36"/>
        <v>0</v>
      </c>
      <c r="BH221" s="146">
        <f t="shared" si="37"/>
        <v>0</v>
      </c>
      <c r="BI221" s="146">
        <f t="shared" si="38"/>
        <v>0</v>
      </c>
      <c r="BJ221" s="13" t="s">
        <v>83</v>
      </c>
      <c r="BK221" s="146">
        <f t="shared" si="39"/>
        <v>0</v>
      </c>
      <c r="BL221" s="13" t="s">
        <v>191</v>
      </c>
      <c r="BM221" s="145" t="s">
        <v>464</v>
      </c>
    </row>
    <row r="222" spans="1:65" s="1" customFormat="1" ht="24.2" customHeight="1">
      <c r="A222" s="28"/>
      <c r="B222" s="132"/>
      <c r="C222" s="133" t="s">
        <v>465</v>
      </c>
      <c r="D222" s="133" t="s">
        <v>126</v>
      </c>
      <c r="E222" s="134" t="s">
        <v>466</v>
      </c>
      <c r="F222" s="135" t="s">
        <v>467</v>
      </c>
      <c r="G222" s="136" t="s">
        <v>165</v>
      </c>
      <c r="H222" s="137">
        <v>1</v>
      </c>
      <c r="I222" s="138"/>
      <c r="J222" s="139">
        <f t="shared" si="30"/>
        <v>0</v>
      </c>
      <c r="K222" s="140"/>
      <c r="L222" s="29"/>
      <c r="M222" s="141" t="s">
        <v>1</v>
      </c>
      <c r="N222" s="142" t="s">
        <v>40</v>
      </c>
      <c r="O222" s="54"/>
      <c r="P222" s="143">
        <f t="shared" si="31"/>
        <v>0</v>
      </c>
      <c r="Q222" s="143">
        <v>0</v>
      </c>
      <c r="R222" s="143">
        <f t="shared" si="32"/>
        <v>0</v>
      </c>
      <c r="S222" s="143">
        <v>0</v>
      </c>
      <c r="T222" s="144">
        <f t="shared" si="3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45" t="s">
        <v>191</v>
      </c>
      <c r="AT222" s="145" t="s">
        <v>126</v>
      </c>
      <c r="AU222" s="145" t="s">
        <v>85</v>
      </c>
      <c r="AY222" s="13" t="s">
        <v>123</v>
      </c>
      <c r="BE222" s="146">
        <f t="shared" si="34"/>
        <v>0</v>
      </c>
      <c r="BF222" s="146">
        <f t="shared" si="35"/>
        <v>0</v>
      </c>
      <c r="BG222" s="146">
        <f t="shared" si="36"/>
        <v>0</v>
      </c>
      <c r="BH222" s="146">
        <f t="shared" si="37"/>
        <v>0</v>
      </c>
      <c r="BI222" s="146">
        <f t="shared" si="38"/>
        <v>0</v>
      </c>
      <c r="BJ222" s="13" t="s">
        <v>83</v>
      </c>
      <c r="BK222" s="146">
        <f t="shared" si="39"/>
        <v>0</v>
      </c>
      <c r="BL222" s="13" t="s">
        <v>191</v>
      </c>
      <c r="BM222" s="145" t="s">
        <v>468</v>
      </c>
    </row>
    <row r="223" spans="1:65" s="1" customFormat="1" ht="24.2" customHeight="1">
      <c r="A223" s="28"/>
      <c r="B223" s="132"/>
      <c r="C223" s="147" t="s">
        <v>469</v>
      </c>
      <c r="D223" s="147" t="s">
        <v>121</v>
      </c>
      <c r="E223" s="148" t="s">
        <v>470</v>
      </c>
      <c r="F223" s="149" t="s">
        <v>471</v>
      </c>
      <c r="G223" s="150" t="s">
        <v>165</v>
      </c>
      <c r="H223" s="151">
        <v>1</v>
      </c>
      <c r="I223" s="152"/>
      <c r="J223" s="153">
        <f t="shared" si="30"/>
        <v>0</v>
      </c>
      <c r="K223" s="154"/>
      <c r="L223" s="155"/>
      <c r="M223" s="156" t="s">
        <v>1</v>
      </c>
      <c r="N223" s="157" t="s">
        <v>40</v>
      </c>
      <c r="O223" s="54"/>
      <c r="P223" s="143">
        <f t="shared" si="31"/>
        <v>0</v>
      </c>
      <c r="Q223" s="143">
        <v>9.0000000000000006E-5</v>
      </c>
      <c r="R223" s="143">
        <f t="shared" si="32"/>
        <v>9.0000000000000006E-5</v>
      </c>
      <c r="S223" s="143">
        <v>0</v>
      </c>
      <c r="T223" s="144">
        <f t="shared" si="3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45" t="s">
        <v>253</v>
      </c>
      <c r="AT223" s="145" t="s">
        <v>121</v>
      </c>
      <c r="AU223" s="145" t="s">
        <v>85</v>
      </c>
      <c r="AY223" s="13" t="s">
        <v>123</v>
      </c>
      <c r="BE223" s="146">
        <f t="shared" si="34"/>
        <v>0</v>
      </c>
      <c r="BF223" s="146">
        <f t="shared" si="35"/>
        <v>0</v>
      </c>
      <c r="BG223" s="146">
        <f t="shared" si="36"/>
        <v>0</v>
      </c>
      <c r="BH223" s="146">
        <f t="shared" si="37"/>
        <v>0</v>
      </c>
      <c r="BI223" s="146">
        <f t="shared" si="38"/>
        <v>0</v>
      </c>
      <c r="BJ223" s="13" t="s">
        <v>83</v>
      </c>
      <c r="BK223" s="146">
        <f t="shared" si="39"/>
        <v>0</v>
      </c>
      <c r="BL223" s="13" t="s">
        <v>191</v>
      </c>
      <c r="BM223" s="145" t="s">
        <v>472</v>
      </c>
    </row>
    <row r="224" spans="1:65" s="1" customFormat="1" ht="24.2" customHeight="1">
      <c r="A224" s="28"/>
      <c r="B224" s="132"/>
      <c r="C224" s="133" t="s">
        <v>473</v>
      </c>
      <c r="D224" s="133" t="s">
        <v>126</v>
      </c>
      <c r="E224" s="134" t="s">
        <v>474</v>
      </c>
      <c r="F224" s="135" t="s">
        <v>475</v>
      </c>
      <c r="G224" s="136" t="s">
        <v>165</v>
      </c>
      <c r="H224" s="137">
        <v>1</v>
      </c>
      <c r="I224" s="138"/>
      <c r="J224" s="139">
        <f t="shared" si="30"/>
        <v>0</v>
      </c>
      <c r="K224" s="140"/>
      <c r="L224" s="29"/>
      <c r="M224" s="141" t="s">
        <v>1</v>
      </c>
      <c r="N224" s="142" t="s">
        <v>40</v>
      </c>
      <c r="O224" s="54"/>
      <c r="P224" s="143">
        <f t="shared" si="31"/>
        <v>0</v>
      </c>
      <c r="Q224" s="143">
        <v>0</v>
      </c>
      <c r="R224" s="143">
        <f t="shared" si="32"/>
        <v>0</v>
      </c>
      <c r="S224" s="143">
        <v>0</v>
      </c>
      <c r="T224" s="144">
        <f t="shared" si="3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45" t="s">
        <v>191</v>
      </c>
      <c r="AT224" s="145" t="s">
        <v>126</v>
      </c>
      <c r="AU224" s="145" t="s">
        <v>85</v>
      </c>
      <c r="AY224" s="13" t="s">
        <v>123</v>
      </c>
      <c r="BE224" s="146">
        <f t="shared" si="34"/>
        <v>0</v>
      </c>
      <c r="BF224" s="146">
        <f t="shared" si="35"/>
        <v>0</v>
      </c>
      <c r="BG224" s="146">
        <f t="shared" si="36"/>
        <v>0</v>
      </c>
      <c r="BH224" s="146">
        <f t="shared" si="37"/>
        <v>0</v>
      </c>
      <c r="BI224" s="146">
        <f t="shared" si="38"/>
        <v>0</v>
      </c>
      <c r="BJ224" s="13" t="s">
        <v>83</v>
      </c>
      <c r="BK224" s="146">
        <f t="shared" si="39"/>
        <v>0</v>
      </c>
      <c r="BL224" s="13" t="s">
        <v>191</v>
      </c>
      <c r="BM224" s="145" t="s">
        <v>476</v>
      </c>
    </row>
    <row r="225" spans="1:65" s="1" customFormat="1" ht="33" customHeight="1">
      <c r="A225" s="28"/>
      <c r="B225" s="132"/>
      <c r="C225" s="147" t="s">
        <v>477</v>
      </c>
      <c r="D225" s="147" t="s">
        <v>121</v>
      </c>
      <c r="E225" s="148" t="s">
        <v>478</v>
      </c>
      <c r="F225" s="149" t="s">
        <v>479</v>
      </c>
      <c r="G225" s="150" t="s">
        <v>165</v>
      </c>
      <c r="H225" s="151">
        <v>1</v>
      </c>
      <c r="I225" s="152"/>
      <c r="J225" s="153">
        <f t="shared" si="30"/>
        <v>0</v>
      </c>
      <c r="K225" s="154"/>
      <c r="L225" s="155"/>
      <c r="M225" s="156" t="s">
        <v>1</v>
      </c>
      <c r="N225" s="157" t="s">
        <v>40</v>
      </c>
      <c r="O225" s="54"/>
      <c r="P225" s="143">
        <f t="shared" si="31"/>
        <v>0</v>
      </c>
      <c r="Q225" s="143">
        <v>2.5999999999999998E-4</v>
      </c>
      <c r="R225" s="143">
        <f t="shared" si="32"/>
        <v>2.5999999999999998E-4</v>
      </c>
      <c r="S225" s="143">
        <v>0</v>
      </c>
      <c r="T225" s="144">
        <f t="shared" si="3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45" t="s">
        <v>253</v>
      </c>
      <c r="AT225" s="145" t="s">
        <v>121</v>
      </c>
      <c r="AU225" s="145" t="s">
        <v>85</v>
      </c>
      <c r="AY225" s="13" t="s">
        <v>123</v>
      </c>
      <c r="BE225" s="146">
        <f t="shared" si="34"/>
        <v>0</v>
      </c>
      <c r="BF225" s="146">
        <f t="shared" si="35"/>
        <v>0</v>
      </c>
      <c r="BG225" s="146">
        <f t="shared" si="36"/>
        <v>0</v>
      </c>
      <c r="BH225" s="146">
        <f t="shared" si="37"/>
        <v>0</v>
      </c>
      <c r="BI225" s="146">
        <f t="shared" si="38"/>
        <v>0</v>
      </c>
      <c r="BJ225" s="13" t="s">
        <v>83</v>
      </c>
      <c r="BK225" s="146">
        <f t="shared" si="39"/>
        <v>0</v>
      </c>
      <c r="BL225" s="13" t="s">
        <v>191</v>
      </c>
      <c r="BM225" s="145" t="s">
        <v>480</v>
      </c>
    </row>
    <row r="226" spans="1:65" s="1" customFormat="1" ht="37.9" customHeight="1">
      <c r="A226" s="28"/>
      <c r="B226" s="132"/>
      <c r="C226" s="133" t="s">
        <v>481</v>
      </c>
      <c r="D226" s="133" t="s">
        <v>126</v>
      </c>
      <c r="E226" s="134" t="s">
        <v>482</v>
      </c>
      <c r="F226" s="135" t="s">
        <v>483</v>
      </c>
      <c r="G226" s="136" t="s">
        <v>165</v>
      </c>
      <c r="H226" s="137">
        <v>10</v>
      </c>
      <c r="I226" s="138"/>
      <c r="J226" s="139">
        <f t="shared" si="30"/>
        <v>0</v>
      </c>
      <c r="K226" s="140"/>
      <c r="L226" s="29"/>
      <c r="M226" s="141" t="s">
        <v>1</v>
      </c>
      <c r="N226" s="142" t="s">
        <v>40</v>
      </c>
      <c r="O226" s="54"/>
      <c r="P226" s="143">
        <f t="shared" si="31"/>
        <v>0</v>
      </c>
      <c r="Q226" s="143">
        <v>0</v>
      </c>
      <c r="R226" s="143">
        <f t="shared" si="32"/>
        <v>0</v>
      </c>
      <c r="S226" s="143">
        <v>0</v>
      </c>
      <c r="T226" s="144">
        <f t="shared" si="3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45" t="s">
        <v>191</v>
      </c>
      <c r="AT226" s="145" t="s">
        <v>126</v>
      </c>
      <c r="AU226" s="145" t="s">
        <v>85</v>
      </c>
      <c r="AY226" s="13" t="s">
        <v>123</v>
      </c>
      <c r="BE226" s="146">
        <f t="shared" si="34"/>
        <v>0</v>
      </c>
      <c r="BF226" s="146">
        <f t="shared" si="35"/>
        <v>0</v>
      </c>
      <c r="BG226" s="146">
        <f t="shared" si="36"/>
        <v>0</v>
      </c>
      <c r="BH226" s="146">
        <f t="shared" si="37"/>
        <v>0</v>
      </c>
      <c r="BI226" s="146">
        <f t="shared" si="38"/>
        <v>0</v>
      </c>
      <c r="BJ226" s="13" t="s">
        <v>83</v>
      </c>
      <c r="BK226" s="146">
        <f t="shared" si="39"/>
        <v>0</v>
      </c>
      <c r="BL226" s="13" t="s">
        <v>191</v>
      </c>
      <c r="BM226" s="145" t="s">
        <v>484</v>
      </c>
    </row>
    <row r="227" spans="1:65" s="1" customFormat="1" ht="62.65" customHeight="1">
      <c r="A227" s="28"/>
      <c r="B227" s="132"/>
      <c r="C227" s="147" t="s">
        <v>485</v>
      </c>
      <c r="D227" s="147" t="s">
        <v>121</v>
      </c>
      <c r="E227" s="148" t="s">
        <v>486</v>
      </c>
      <c r="F227" s="149" t="s">
        <v>487</v>
      </c>
      <c r="G227" s="150" t="s">
        <v>165</v>
      </c>
      <c r="H227" s="151">
        <v>9</v>
      </c>
      <c r="I227" s="152"/>
      <c r="J227" s="153">
        <f t="shared" si="30"/>
        <v>0</v>
      </c>
      <c r="K227" s="154"/>
      <c r="L227" s="155"/>
      <c r="M227" s="156" t="s">
        <v>1</v>
      </c>
      <c r="N227" s="157" t="s">
        <v>40</v>
      </c>
      <c r="O227" s="54"/>
      <c r="P227" s="143">
        <f t="shared" si="31"/>
        <v>0</v>
      </c>
      <c r="Q227" s="143">
        <v>3.8999999999999998E-3</v>
      </c>
      <c r="R227" s="143">
        <f t="shared" si="32"/>
        <v>3.5099999999999999E-2</v>
      </c>
      <c r="S227" s="143">
        <v>0</v>
      </c>
      <c r="T227" s="144">
        <f t="shared" si="3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5" t="s">
        <v>253</v>
      </c>
      <c r="AT227" s="145" t="s">
        <v>121</v>
      </c>
      <c r="AU227" s="145" t="s">
        <v>85</v>
      </c>
      <c r="AY227" s="13" t="s">
        <v>123</v>
      </c>
      <c r="BE227" s="146">
        <f t="shared" si="34"/>
        <v>0</v>
      </c>
      <c r="BF227" s="146">
        <f t="shared" si="35"/>
        <v>0</v>
      </c>
      <c r="BG227" s="146">
        <f t="shared" si="36"/>
        <v>0</v>
      </c>
      <c r="BH227" s="146">
        <f t="shared" si="37"/>
        <v>0</v>
      </c>
      <c r="BI227" s="146">
        <f t="shared" si="38"/>
        <v>0</v>
      </c>
      <c r="BJ227" s="13" t="s">
        <v>83</v>
      </c>
      <c r="BK227" s="146">
        <f t="shared" si="39"/>
        <v>0</v>
      </c>
      <c r="BL227" s="13" t="s">
        <v>191</v>
      </c>
      <c r="BM227" s="145" t="s">
        <v>488</v>
      </c>
    </row>
    <row r="228" spans="1:65" s="1" customFormat="1" ht="62.65" customHeight="1">
      <c r="A228" s="28"/>
      <c r="B228" s="132"/>
      <c r="C228" s="147" t="s">
        <v>489</v>
      </c>
      <c r="D228" s="147" t="s">
        <v>121</v>
      </c>
      <c r="E228" s="148" t="s">
        <v>490</v>
      </c>
      <c r="F228" s="149" t="s">
        <v>491</v>
      </c>
      <c r="G228" s="150" t="s">
        <v>165</v>
      </c>
      <c r="H228" s="151">
        <v>1</v>
      </c>
      <c r="I228" s="152"/>
      <c r="J228" s="153">
        <f t="shared" si="30"/>
        <v>0</v>
      </c>
      <c r="K228" s="154"/>
      <c r="L228" s="155"/>
      <c r="M228" s="156" t="s">
        <v>1</v>
      </c>
      <c r="N228" s="157" t="s">
        <v>40</v>
      </c>
      <c r="O228" s="54"/>
      <c r="P228" s="143">
        <f t="shared" si="31"/>
        <v>0</v>
      </c>
      <c r="Q228" s="143">
        <v>3.8999999999999998E-3</v>
      </c>
      <c r="R228" s="143">
        <f t="shared" si="32"/>
        <v>3.8999999999999998E-3</v>
      </c>
      <c r="S228" s="143">
        <v>0</v>
      </c>
      <c r="T228" s="144">
        <f t="shared" si="3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45" t="s">
        <v>253</v>
      </c>
      <c r="AT228" s="145" t="s">
        <v>121</v>
      </c>
      <c r="AU228" s="145" t="s">
        <v>85</v>
      </c>
      <c r="AY228" s="13" t="s">
        <v>123</v>
      </c>
      <c r="BE228" s="146">
        <f t="shared" si="34"/>
        <v>0</v>
      </c>
      <c r="BF228" s="146">
        <f t="shared" si="35"/>
        <v>0</v>
      </c>
      <c r="BG228" s="146">
        <f t="shared" si="36"/>
        <v>0</v>
      </c>
      <c r="BH228" s="146">
        <f t="shared" si="37"/>
        <v>0</v>
      </c>
      <c r="BI228" s="146">
        <f t="shared" si="38"/>
        <v>0</v>
      </c>
      <c r="BJ228" s="13" t="s">
        <v>83</v>
      </c>
      <c r="BK228" s="146">
        <f t="shared" si="39"/>
        <v>0</v>
      </c>
      <c r="BL228" s="13" t="s">
        <v>191</v>
      </c>
      <c r="BM228" s="145" t="s">
        <v>492</v>
      </c>
    </row>
    <row r="229" spans="1:65" s="1" customFormat="1" ht="24.2" customHeight="1">
      <c r="A229" s="28"/>
      <c r="B229" s="132"/>
      <c r="C229" s="133" t="s">
        <v>493</v>
      </c>
      <c r="D229" s="133" t="s">
        <v>126</v>
      </c>
      <c r="E229" s="134" t="s">
        <v>494</v>
      </c>
      <c r="F229" s="135" t="s">
        <v>495</v>
      </c>
      <c r="G229" s="136" t="s">
        <v>165</v>
      </c>
      <c r="H229" s="137">
        <v>55</v>
      </c>
      <c r="I229" s="138"/>
      <c r="J229" s="139">
        <f t="shared" si="30"/>
        <v>0</v>
      </c>
      <c r="K229" s="140"/>
      <c r="L229" s="29"/>
      <c r="M229" s="141" t="s">
        <v>1</v>
      </c>
      <c r="N229" s="142" t="s">
        <v>40</v>
      </c>
      <c r="O229" s="54"/>
      <c r="P229" s="143">
        <f t="shared" si="31"/>
        <v>0</v>
      </c>
      <c r="Q229" s="143">
        <v>0</v>
      </c>
      <c r="R229" s="143">
        <f t="shared" si="32"/>
        <v>0</v>
      </c>
      <c r="S229" s="143">
        <v>0</v>
      </c>
      <c r="T229" s="144">
        <f t="shared" si="3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45" t="s">
        <v>191</v>
      </c>
      <c r="AT229" s="145" t="s">
        <v>126</v>
      </c>
      <c r="AU229" s="145" t="s">
        <v>85</v>
      </c>
      <c r="AY229" s="13" t="s">
        <v>123</v>
      </c>
      <c r="BE229" s="146">
        <f t="shared" si="34"/>
        <v>0</v>
      </c>
      <c r="BF229" s="146">
        <f t="shared" si="35"/>
        <v>0</v>
      </c>
      <c r="BG229" s="146">
        <f t="shared" si="36"/>
        <v>0</v>
      </c>
      <c r="BH229" s="146">
        <f t="shared" si="37"/>
        <v>0</v>
      </c>
      <c r="BI229" s="146">
        <f t="shared" si="38"/>
        <v>0</v>
      </c>
      <c r="BJ229" s="13" t="s">
        <v>83</v>
      </c>
      <c r="BK229" s="146">
        <f t="shared" si="39"/>
        <v>0</v>
      </c>
      <c r="BL229" s="13" t="s">
        <v>191</v>
      </c>
      <c r="BM229" s="145" t="s">
        <v>496</v>
      </c>
    </row>
    <row r="230" spans="1:65" s="1" customFormat="1" ht="55.5" customHeight="1">
      <c r="A230" s="28"/>
      <c r="B230" s="132"/>
      <c r="C230" s="147" t="s">
        <v>497</v>
      </c>
      <c r="D230" s="147" t="s">
        <v>121</v>
      </c>
      <c r="E230" s="148" t="s">
        <v>498</v>
      </c>
      <c r="F230" s="149" t="s">
        <v>499</v>
      </c>
      <c r="G230" s="150" t="s">
        <v>165</v>
      </c>
      <c r="H230" s="151">
        <v>16</v>
      </c>
      <c r="I230" s="152"/>
      <c r="J230" s="153">
        <f t="shared" si="30"/>
        <v>0</v>
      </c>
      <c r="K230" s="154"/>
      <c r="L230" s="155"/>
      <c r="M230" s="156" t="s">
        <v>1</v>
      </c>
      <c r="N230" s="157" t="s">
        <v>40</v>
      </c>
      <c r="O230" s="54"/>
      <c r="P230" s="143">
        <f t="shared" si="31"/>
        <v>0</v>
      </c>
      <c r="Q230" s="143">
        <v>3.8999999999999998E-3</v>
      </c>
      <c r="R230" s="143">
        <f t="shared" si="32"/>
        <v>6.2399999999999997E-2</v>
      </c>
      <c r="S230" s="143">
        <v>0</v>
      </c>
      <c r="T230" s="144">
        <f t="shared" si="3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45" t="s">
        <v>253</v>
      </c>
      <c r="AT230" s="145" t="s">
        <v>121</v>
      </c>
      <c r="AU230" s="145" t="s">
        <v>85</v>
      </c>
      <c r="AY230" s="13" t="s">
        <v>123</v>
      </c>
      <c r="BE230" s="146">
        <f t="shared" si="34"/>
        <v>0</v>
      </c>
      <c r="BF230" s="146">
        <f t="shared" si="35"/>
        <v>0</v>
      </c>
      <c r="BG230" s="146">
        <f t="shared" si="36"/>
        <v>0</v>
      </c>
      <c r="BH230" s="146">
        <f t="shared" si="37"/>
        <v>0</v>
      </c>
      <c r="BI230" s="146">
        <f t="shared" si="38"/>
        <v>0</v>
      </c>
      <c r="BJ230" s="13" t="s">
        <v>83</v>
      </c>
      <c r="BK230" s="146">
        <f t="shared" si="39"/>
        <v>0</v>
      </c>
      <c r="BL230" s="13" t="s">
        <v>191</v>
      </c>
      <c r="BM230" s="145" t="s">
        <v>500</v>
      </c>
    </row>
    <row r="231" spans="1:65" s="1" customFormat="1" ht="49.15" customHeight="1">
      <c r="A231" s="28"/>
      <c r="B231" s="132"/>
      <c r="C231" s="147" t="s">
        <v>501</v>
      </c>
      <c r="D231" s="147" t="s">
        <v>121</v>
      </c>
      <c r="E231" s="148" t="s">
        <v>502</v>
      </c>
      <c r="F231" s="149" t="s">
        <v>503</v>
      </c>
      <c r="G231" s="150" t="s">
        <v>165</v>
      </c>
      <c r="H231" s="151">
        <v>16</v>
      </c>
      <c r="I231" s="152"/>
      <c r="J231" s="153">
        <f t="shared" ref="J231:J257" si="40">ROUND(I231*H231,2)</f>
        <v>0</v>
      </c>
      <c r="K231" s="154"/>
      <c r="L231" s="155"/>
      <c r="M231" s="156" t="s">
        <v>1</v>
      </c>
      <c r="N231" s="157" t="s">
        <v>40</v>
      </c>
      <c r="O231" s="54"/>
      <c r="P231" s="143">
        <f t="shared" ref="P231:P257" si="41">O231*H231</f>
        <v>0</v>
      </c>
      <c r="Q231" s="143">
        <v>3.8999999999999998E-3</v>
      </c>
      <c r="R231" s="143">
        <f t="shared" ref="R231:R257" si="42">Q231*H231</f>
        <v>6.2399999999999997E-2</v>
      </c>
      <c r="S231" s="143">
        <v>0</v>
      </c>
      <c r="T231" s="144">
        <f t="shared" ref="T231:T257" si="43"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45" t="s">
        <v>253</v>
      </c>
      <c r="AT231" s="145" t="s">
        <v>121</v>
      </c>
      <c r="AU231" s="145" t="s">
        <v>85</v>
      </c>
      <c r="AY231" s="13" t="s">
        <v>123</v>
      </c>
      <c r="BE231" s="146">
        <f t="shared" ref="BE231:BE257" si="44">IF(N231="základní",J231,0)</f>
        <v>0</v>
      </c>
      <c r="BF231" s="146">
        <f t="shared" ref="BF231:BF257" si="45">IF(N231="snížená",J231,0)</f>
        <v>0</v>
      </c>
      <c r="BG231" s="146">
        <f t="shared" ref="BG231:BG257" si="46">IF(N231="zákl. přenesená",J231,0)</f>
        <v>0</v>
      </c>
      <c r="BH231" s="146">
        <f t="shared" ref="BH231:BH257" si="47">IF(N231="sníž. přenesená",J231,0)</f>
        <v>0</v>
      </c>
      <c r="BI231" s="146">
        <f t="shared" ref="BI231:BI257" si="48">IF(N231="nulová",J231,0)</f>
        <v>0</v>
      </c>
      <c r="BJ231" s="13" t="s">
        <v>83</v>
      </c>
      <c r="BK231" s="146">
        <f t="shared" ref="BK231:BK257" si="49">ROUND(I231*H231,2)</f>
        <v>0</v>
      </c>
      <c r="BL231" s="13" t="s">
        <v>191</v>
      </c>
      <c r="BM231" s="145" t="s">
        <v>504</v>
      </c>
    </row>
    <row r="232" spans="1:65" s="1" customFormat="1" ht="55.5" customHeight="1">
      <c r="A232" s="28"/>
      <c r="B232" s="132"/>
      <c r="C232" s="147" t="s">
        <v>505</v>
      </c>
      <c r="D232" s="147" t="s">
        <v>121</v>
      </c>
      <c r="E232" s="148" t="s">
        <v>506</v>
      </c>
      <c r="F232" s="149" t="s">
        <v>507</v>
      </c>
      <c r="G232" s="150" t="s">
        <v>165</v>
      </c>
      <c r="H232" s="151">
        <v>17</v>
      </c>
      <c r="I232" s="152"/>
      <c r="J232" s="153">
        <f t="shared" si="40"/>
        <v>0</v>
      </c>
      <c r="K232" s="154"/>
      <c r="L232" s="155"/>
      <c r="M232" s="156" t="s">
        <v>1</v>
      </c>
      <c r="N232" s="157" t="s">
        <v>40</v>
      </c>
      <c r="O232" s="54"/>
      <c r="P232" s="143">
        <f t="shared" si="41"/>
        <v>0</v>
      </c>
      <c r="Q232" s="143">
        <v>3.8999999999999998E-3</v>
      </c>
      <c r="R232" s="143">
        <f t="shared" si="42"/>
        <v>6.6299999999999998E-2</v>
      </c>
      <c r="S232" s="143">
        <v>0</v>
      </c>
      <c r="T232" s="144">
        <f t="shared" si="43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45" t="s">
        <v>253</v>
      </c>
      <c r="AT232" s="145" t="s">
        <v>121</v>
      </c>
      <c r="AU232" s="145" t="s">
        <v>85</v>
      </c>
      <c r="AY232" s="13" t="s">
        <v>123</v>
      </c>
      <c r="BE232" s="146">
        <f t="shared" si="44"/>
        <v>0</v>
      </c>
      <c r="BF232" s="146">
        <f t="shared" si="45"/>
        <v>0</v>
      </c>
      <c r="BG232" s="146">
        <f t="shared" si="46"/>
        <v>0</v>
      </c>
      <c r="BH232" s="146">
        <f t="shared" si="47"/>
        <v>0</v>
      </c>
      <c r="BI232" s="146">
        <f t="shared" si="48"/>
        <v>0</v>
      </c>
      <c r="BJ232" s="13" t="s">
        <v>83</v>
      </c>
      <c r="BK232" s="146">
        <f t="shared" si="49"/>
        <v>0</v>
      </c>
      <c r="BL232" s="13" t="s">
        <v>191</v>
      </c>
      <c r="BM232" s="145" t="s">
        <v>508</v>
      </c>
    </row>
    <row r="233" spans="1:65" s="1" customFormat="1" ht="44.25" customHeight="1">
      <c r="A233" s="28"/>
      <c r="B233" s="132"/>
      <c r="C233" s="147" t="s">
        <v>509</v>
      </c>
      <c r="D233" s="147" t="s">
        <v>121</v>
      </c>
      <c r="E233" s="148" t="s">
        <v>510</v>
      </c>
      <c r="F233" s="149" t="s">
        <v>511</v>
      </c>
      <c r="G233" s="150" t="s">
        <v>165</v>
      </c>
      <c r="H233" s="151">
        <v>6</v>
      </c>
      <c r="I233" s="152"/>
      <c r="J233" s="153">
        <f t="shared" si="40"/>
        <v>0</v>
      </c>
      <c r="K233" s="154"/>
      <c r="L233" s="155"/>
      <c r="M233" s="156" t="s">
        <v>1</v>
      </c>
      <c r="N233" s="157" t="s">
        <v>40</v>
      </c>
      <c r="O233" s="54"/>
      <c r="P233" s="143">
        <f t="shared" si="41"/>
        <v>0</v>
      </c>
      <c r="Q233" s="143">
        <v>3.8999999999999998E-3</v>
      </c>
      <c r="R233" s="143">
        <f t="shared" si="42"/>
        <v>2.3399999999999997E-2</v>
      </c>
      <c r="S233" s="143">
        <v>0</v>
      </c>
      <c r="T233" s="144">
        <f t="shared" si="43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45" t="s">
        <v>253</v>
      </c>
      <c r="AT233" s="145" t="s">
        <v>121</v>
      </c>
      <c r="AU233" s="145" t="s">
        <v>85</v>
      </c>
      <c r="AY233" s="13" t="s">
        <v>123</v>
      </c>
      <c r="BE233" s="146">
        <f t="shared" si="44"/>
        <v>0</v>
      </c>
      <c r="BF233" s="146">
        <f t="shared" si="45"/>
        <v>0</v>
      </c>
      <c r="BG233" s="146">
        <f t="shared" si="46"/>
        <v>0</v>
      </c>
      <c r="BH233" s="146">
        <f t="shared" si="47"/>
        <v>0</v>
      </c>
      <c r="BI233" s="146">
        <f t="shared" si="48"/>
        <v>0</v>
      </c>
      <c r="BJ233" s="13" t="s">
        <v>83</v>
      </c>
      <c r="BK233" s="146">
        <f t="shared" si="49"/>
        <v>0</v>
      </c>
      <c r="BL233" s="13" t="s">
        <v>191</v>
      </c>
      <c r="BM233" s="145" t="s">
        <v>512</v>
      </c>
    </row>
    <row r="234" spans="1:65" s="1" customFormat="1" ht="24.2" customHeight="1">
      <c r="A234" s="28"/>
      <c r="B234" s="132"/>
      <c r="C234" s="133" t="s">
        <v>513</v>
      </c>
      <c r="D234" s="133" t="s">
        <v>126</v>
      </c>
      <c r="E234" s="134" t="s">
        <v>514</v>
      </c>
      <c r="F234" s="135" t="s">
        <v>515</v>
      </c>
      <c r="G234" s="136" t="s">
        <v>194</v>
      </c>
      <c r="H234" s="137">
        <v>1</v>
      </c>
      <c r="I234" s="138"/>
      <c r="J234" s="139">
        <f t="shared" si="40"/>
        <v>0</v>
      </c>
      <c r="K234" s="140"/>
      <c r="L234" s="29"/>
      <c r="M234" s="141" t="s">
        <v>1</v>
      </c>
      <c r="N234" s="142" t="s">
        <v>40</v>
      </c>
      <c r="O234" s="54"/>
      <c r="P234" s="143">
        <f t="shared" si="41"/>
        <v>0</v>
      </c>
      <c r="Q234" s="143">
        <v>0</v>
      </c>
      <c r="R234" s="143">
        <f t="shared" si="42"/>
        <v>0</v>
      </c>
      <c r="S234" s="143">
        <v>0</v>
      </c>
      <c r="T234" s="144">
        <f t="shared" si="43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45" t="s">
        <v>191</v>
      </c>
      <c r="AT234" s="145" t="s">
        <v>126</v>
      </c>
      <c r="AU234" s="145" t="s">
        <v>85</v>
      </c>
      <c r="AY234" s="13" t="s">
        <v>123</v>
      </c>
      <c r="BE234" s="146">
        <f t="shared" si="44"/>
        <v>0</v>
      </c>
      <c r="BF234" s="146">
        <f t="shared" si="45"/>
        <v>0</v>
      </c>
      <c r="BG234" s="146">
        <f t="shared" si="46"/>
        <v>0</v>
      </c>
      <c r="BH234" s="146">
        <f t="shared" si="47"/>
        <v>0</v>
      </c>
      <c r="BI234" s="146">
        <f t="shared" si="48"/>
        <v>0</v>
      </c>
      <c r="BJ234" s="13" t="s">
        <v>83</v>
      </c>
      <c r="BK234" s="146">
        <f t="shared" si="49"/>
        <v>0</v>
      </c>
      <c r="BL234" s="13" t="s">
        <v>191</v>
      </c>
      <c r="BM234" s="145" t="s">
        <v>516</v>
      </c>
    </row>
    <row r="235" spans="1:65" s="1" customFormat="1" ht="24.2" customHeight="1">
      <c r="A235" s="28"/>
      <c r="B235" s="132"/>
      <c r="C235" s="147" t="s">
        <v>517</v>
      </c>
      <c r="D235" s="147" t="s">
        <v>121</v>
      </c>
      <c r="E235" s="148" t="s">
        <v>518</v>
      </c>
      <c r="F235" s="149" t="s">
        <v>519</v>
      </c>
      <c r="G235" s="150" t="s">
        <v>165</v>
      </c>
      <c r="H235" s="151">
        <v>1</v>
      </c>
      <c r="I235" s="152"/>
      <c r="J235" s="153">
        <f t="shared" si="40"/>
        <v>0</v>
      </c>
      <c r="K235" s="154"/>
      <c r="L235" s="155"/>
      <c r="M235" s="156" t="s">
        <v>1</v>
      </c>
      <c r="N235" s="157" t="s">
        <v>40</v>
      </c>
      <c r="O235" s="54"/>
      <c r="P235" s="143">
        <f t="shared" si="41"/>
        <v>0</v>
      </c>
      <c r="Q235" s="143">
        <v>3.8999999999999998E-3</v>
      </c>
      <c r="R235" s="143">
        <f t="shared" si="42"/>
        <v>3.8999999999999998E-3</v>
      </c>
      <c r="S235" s="143">
        <v>0</v>
      </c>
      <c r="T235" s="144">
        <f t="shared" si="43"/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45" t="s">
        <v>253</v>
      </c>
      <c r="AT235" s="145" t="s">
        <v>121</v>
      </c>
      <c r="AU235" s="145" t="s">
        <v>85</v>
      </c>
      <c r="AY235" s="13" t="s">
        <v>123</v>
      </c>
      <c r="BE235" s="146">
        <f t="shared" si="44"/>
        <v>0</v>
      </c>
      <c r="BF235" s="146">
        <f t="shared" si="45"/>
        <v>0</v>
      </c>
      <c r="BG235" s="146">
        <f t="shared" si="46"/>
        <v>0</v>
      </c>
      <c r="BH235" s="146">
        <f t="shared" si="47"/>
        <v>0</v>
      </c>
      <c r="BI235" s="146">
        <f t="shared" si="48"/>
        <v>0</v>
      </c>
      <c r="BJ235" s="13" t="s">
        <v>83</v>
      </c>
      <c r="BK235" s="146">
        <f t="shared" si="49"/>
        <v>0</v>
      </c>
      <c r="BL235" s="13" t="s">
        <v>191</v>
      </c>
      <c r="BM235" s="145" t="s">
        <v>520</v>
      </c>
    </row>
    <row r="236" spans="1:65" s="1" customFormat="1" ht="37.9" customHeight="1">
      <c r="A236" s="28"/>
      <c r="B236" s="132"/>
      <c r="C236" s="133" t="s">
        <v>521</v>
      </c>
      <c r="D236" s="133" t="s">
        <v>126</v>
      </c>
      <c r="E236" s="134" t="s">
        <v>522</v>
      </c>
      <c r="F236" s="135" t="s">
        <v>523</v>
      </c>
      <c r="G236" s="136" t="s">
        <v>165</v>
      </c>
      <c r="H236" s="137">
        <v>39</v>
      </c>
      <c r="I236" s="138"/>
      <c r="J236" s="139">
        <f t="shared" si="40"/>
        <v>0</v>
      </c>
      <c r="K236" s="140"/>
      <c r="L236" s="29"/>
      <c r="M236" s="141" t="s">
        <v>1</v>
      </c>
      <c r="N236" s="142" t="s">
        <v>40</v>
      </c>
      <c r="O236" s="54"/>
      <c r="P236" s="143">
        <f t="shared" si="41"/>
        <v>0</v>
      </c>
      <c r="Q236" s="143">
        <v>0</v>
      </c>
      <c r="R236" s="143">
        <f t="shared" si="42"/>
        <v>0</v>
      </c>
      <c r="S236" s="143">
        <v>0</v>
      </c>
      <c r="T236" s="144">
        <f t="shared" si="4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45" t="s">
        <v>191</v>
      </c>
      <c r="AT236" s="145" t="s">
        <v>126</v>
      </c>
      <c r="AU236" s="145" t="s">
        <v>85</v>
      </c>
      <c r="AY236" s="13" t="s">
        <v>123</v>
      </c>
      <c r="BE236" s="146">
        <f t="shared" si="44"/>
        <v>0</v>
      </c>
      <c r="BF236" s="146">
        <f t="shared" si="45"/>
        <v>0</v>
      </c>
      <c r="BG236" s="146">
        <f t="shared" si="46"/>
        <v>0</v>
      </c>
      <c r="BH236" s="146">
        <f t="shared" si="47"/>
        <v>0</v>
      </c>
      <c r="BI236" s="146">
        <f t="shared" si="48"/>
        <v>0</v>
      </c>
      <c r="BJ236" s="13" t="s">
        <v>83</v>
      </c>
      <c r="BK236" s="146">
        <f t="shared" si="49"/>
        <v>0</v>
      </c>
      <c r="BL236" s="13" t="s">
        <v>191</v>
      </c>
      <c r="BM236" s="145" t="s">
        <v>524</v>
      </c>
    </row>
    <row r="237" spans="1:65" s="1" customFormat="1" ht="49.15" customHeight="1">
      <c r="A237" s="28"/>
      <c r="B237" s="132"/>
      <c r="C237" s="147" t="s">
        <v>525</v>
      </c>
      <c r="D237" s="147" t="s">
        <v>121</v>
      </c>
      <c r="E237" s="148" t="s">
        <v>526</v>
      </c>
      <c r="F237" s="149" t="s">
        <v>527</v>
      </c>
      <c r="G237" s="150" t="s">
        <v>165</v>
      </c>
      <c r="H237" s="151">
        <v>31</v>
      </c>
      <c r="I237" s="152"/>
      <c r="J237" s="153">
        <f t="shared" si="40"/>
        <v>0</v>
      </c>
      <c r="K237" s="154"/>
      <c r="L237" s="155"/>
      <c r="M237" s="156" t="s">
        <v>1</v>
      </c>
      <c r="N237" s="157" t="s">
        <v>40</v>
      </c>
      <c r="O237" s="54"/>
      <c r="P237" s="143">
        <f t="shared" si="41"/>
        <v>0</v>
      </c>
      <c r="Q237" s="143">
        <v>1.5E-3</v>
      </c>
      <c r="R237" s="143">
        <f t="shared" si="42"/>
        <v>4.65E-2</v>
      </c>
      <c r="S237" s="143">
        <v>0</v>
      </c>
      <c r="T237" s="144">
        <f t="shared" si="4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45" t="s">
        <v>253</v>
      </c>
      <c r="AT237" s="145" t="s">
        <v>121</v>
      </c>
      <c r="AU237" s="145" t="s">
        <v>85</v>
      </c>
      <c r="AY237" s="13" t="s">
        <v>123</v>
      </c>
      <c r="BE237" s="146">
        <f t="shared" si="44"/>
        <v>0</v>
      </c>
      <c r="BF237" s="146">
        <f t="shared" si="45"/>
        <v>0</v>
      </c>
      <c r="BG237" s="146">
        <f t="shared" si="46"/>
        <v>0</v>
      </c>
      <c r="BH237" s="146">
        <f t="shared" si="47"/>
        <v>0</v>
      </c>
      <c r="BI237" s="146">
        <f t="shared" si="48"/>
        <v>0</v>
      </c>
      <c r="BJ237" s="13" t="s">
        <v>83</v>
      </c>
      <c r="BK237" s="146">
        <f t="shared" si="49"/>
        <v>0</v>
      </c>
      <c r="BL237" s="13" t="s">
        <v>191</v>
      </c>
      <c r="BM237" s="145" t="s">
        <v>528</v>
      </c>
    </row>
    <row r="238" spans="1:65" s="1" customFormat="1" ht="55.5" customHeight="1">
      <c r="A238" s="28"/>
      <c r="B238" s="132"/>
      <c r="C238" s="147" t="s">
        <v>529</v>
      </c>
      <c r="D238" s="147" t="s">
        <v>121</v>
      </c>
      <c r="E238" s="148" t="s">
        <v>530</v>
      </c>
      <c r="F238" s="149" t="s">
        <v>531</v>
      </c>
      <c r="G238" s="150" t="s">
        <v>165</v>
      </c>
      <c r="H238" s="151">
        <v>8</v>
      </c>
      <c r="I238" s="152"/>
      <c r="J238" s="153">
        <f t="shared" si="40"/>
        <v>0</v>
      </c>
      <c r="K238" s="154"/>
      <c r="L238" s="155"/>
      <c r="M238" s="156" t="s">
        <v>1</v>
      </c>
      <c r="N238" s="157" t="s">
        <v>40</v>
      </c>
      <c r="O238" s="54"/>
      <c r="P238" s="143">
        <f t="shared" si="41"/>
        <v>0</v>
      </c>
      <c r="Q238" s="143">
        <v>1.5E-3</v>
      </c>
      <c r="R238" s="143">
        <f t="shared" si="42"/>
        <v>1.2E-2</v>
      </c>
      <c r="S238" s="143">
        <v>0</v>
      </c>
      <c r="T238" s="144">
        <f t="shared" si="4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45" t="s">
        <v>253</v>
      </c>
      <c r="AT238" s="145" t="s">
        <v>121</v>
      </c>
      <c r="AU238" s="145" t="s">
        <v>85</v>
      </c>
      <c r="AY238" s="13" t="s">
        <v>123</v>
      </c>
      <c r="BE238" s="146">
        <f t="shared" si="44"/>
        <v>0</v>
      </c>
      <c r="BF238" s="146">
        <f t="shared" si="45"/>
        <v>0</v>
      </c>
      <c r="BG238" s="146">
        <f t="shared" si="46"/>
        <v>0</v>
      </c>
      <c r="BH238" s="146">
        <f t="shared" si="47"/>
        <v>0</v>
      </c>
      <c r="BI238" s="146">
        <f t="shared" si="48"/>
        <v>0</v>
      </c>
      <c r="BJ238" s="13" t="s">
        <v>83</v>
      </c>
      <c r="BK238" s="146">
        <f t="shared" si="49"/>
        <v>0</v>
      </c>
      <c r="BL238" s="13" t="s">
        <v>191</v>
      </c>
      <c r="BM238" s="145" t="s">
        <v>532</v>
      </c>
    </row>
    <row r="239" spans="1:65" s="1" customFormat="1" ht="33" customHeight="1">
      <c r="A239" s="28"/>
      <c r="B239" s="132"/>
      <c r="C239" s="133" t="s">
        <v>533</v>
      </c>
      <c r="D239" s="133" t="s">
        <v>126</v>
      </c>
      <c r="E239" s="134" t="s">
        <v>534</v>
      </c>
      <c r="F239" s="135" t="s">
        <v>535</v>
      </c>
      <c r="G239" s="136" t="s">
        <v>165</v>
      </c>
      <c r="H239" s="137">
        <v>2</v>
      </c>
      <c r="I239" s="138"/>
      <c r="J239" s="139">
        <f t="shared" si="40"/>
        <v>0</v>
      </c>
      <c r="K239" s="140"/>
      <c r="L239" s="29"/>
      <c r="M239" s="141" t="s">
        <v>1</v>
      </c>
      <c r="N239" s="142" t="s">
        <v>40</v>
      </c>
      <c r="O239" s="54"/>
      <c r="P239" s="143">
        <f t="shared" si="41"/>
        <v>0</v>
      </c>
      <c r="Q239" s="143">
        <v>0</v>
      </c>
      <c r="R239" s="143">
        <f t="shared" si="42"/>
        <v>0</v>
      </c>
      <c r="S239" s="143">
        <v>0</v>
      </c>
      <c r="T239" s="144">
        <f t="shared" si="4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45" t="s">
        <v>191</v>
      </c>
      <c r="AT239" s="145" t="s">
        <v>126</v>
      </c>
      <c r="AU239" s="145" t="s">
        <v>85</v>
      </c>
      <c r="AY239" s="13" t="s">
        <v>123</v>
      </c>
      <c r="BE239" s="146">
        <f t="shared" si="44"/>
        <v>0</v>
      </c>
      <c r="BF239" s="146">
        <f t="shared" si="45"/>
        <v>0</v>
      </c>
      <c r="BG239" s="146">
        <f t="shared" si="46"/>
        <v>0</v>
      </c>
      <c r="BH239" s="146">
        <f t="shared" si="47"/>
        <v>0</v>
      </c>
      <c r="BI239" s="146">
        <f t="shared" si="48"/>
        <v>0</v>
      </c>
      <c r="BJ239" s="13" t="s">
        <v>83</v>
      </c>
      <c r="BK239" s="146">
        <f t="shared" si="49"/>
        <v>0</v>
      </c>
      <c r="BL239" s="13" t="s">
        <v>191</v>
      </c>
      <c r="BM239" s="145" t="s">
        <v>536</v>
      </c>
    </row>
    <row r="240" spans="1:65" s="1" customFormat="1" ht="44.25" customHeight="1">
      <c r="A240" s="28"/>
      <c r="B240" s="132"/>
      <c r="C240" s="147" t="s">
        <v>537</v>
      </c>
      <c r="D240" s="147" t="s">
        <v>121</v>
      </c>
      <c r="E240" s="148" t="s">
        <v>538</v>
      </c>
      <c r="F240" s="149" t="s">
        <v>539</v>
      </c>
      <c r="G240" s="150" t="s">
        <v>165</v>
      </c>
      <c r="H240" s="151">
        <v>2</v>
      </c>
      <c r="I240" s="152"/>
      <c r="J240" s="153">
        <f t="shared" si="40"/>
        <v>0</v>
      </c>
      <c r="K240" s="154"/>
      <c r="L240" s="155"/>
      <c r="M240" s="156" t="s">
        <v>1</v>
      </c>
      <c r="N240" s="157" t="s">
        <v>40</v>
      </c>
      <c r="O240" s="54"/>
      <c r="P240" s="143">
        <f t="shared" si="41"/>
        <v>0</v>
      </c>
      <c r="Q240" s="143">
        <v>3.8999999999999998E-3</v>
      </c>
      <c r="R240" s="143">
        <f t="shared" si="42"/>
        <v>7.7999999999999996E-3</v>
      </c>
      <c r="S240" s="143">
        <v>0</v>
      </c>
      <c r="T240" s="144">
        <f t="shared" si="4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45" t="s">
        <v>253</v>
      </c>
      <c r="AT240" s="145" t="s">
        <v>121</v>
      </c>
      <c r="AU240" s="145" t="s">
        <v>85</v>
      </c>
      <c r="AY240" s="13" t="s">
        <v>123</v>
      </c>
      <c r="BE240" s="146">
        <f t="shared" si="44"/>
        <v>0</v>
      </c>
      <c r="BF240" s="146">
        <f t="shared" si="45"/>
        <v>0</v>
      </c>
      <c r="BG240" s="146">
        <f t="shared" si="46"/>
        <v>0</v>
      </c>
      <c r="BH240" s="146">
        <f t="shared" si="47"/>
        <v>0</v>
      </c>
      <c r="BI240" s="146">
        <f t="shared" si="48"/>
        <v>0</v>
      </c>
      <c r="BJ240" s="13" t="s">
        <v>83</v>
      </c>
      <c r="BK240" s="146">
        <f t="shared" si="49"/>
        <v>0</v>
      </c>
      <c r="BL240" s="13" t="s">
        <v>191</v>
      </c>
      <c r="BM240" s="145" t="s">
        <v>540</v>
      </c>
    </row>
    <row r="241" spans="1:65" s="1" customFormat="1" ht="37.9" customHeight="1">
      <c r="A241" s="28"/>
      <c r="B241" s="132"/>
      <c r="C241" s="133" t="s">
        <v>541</v>
      </c>
      <c r="D241" s="133" t="s">
        <v>126</v>
      </c>
      <c r="E241" s="134" t="s">
        <v>542</v>
      </c>
      <c r="F241" s="135" t="s">
        <v>543</v>
      </c>
      <c r="G241" s="136" t="s">
        <v>165</v>
      </c>
      <c r="H241" s="137">
        <v>10</v>
      </c>
      <c r="I241" s="138"/>
      <c r="J241" s="139">
        <f t="shared" si="40"/>
        <v>0</v>
      </c>
      <c r="K241" s="140"/>
      <c r="L241" s="29"/>
      <c r="M241" s="141" t="s">
        <v>1</v>
      </c>
      <c r="N241" s="142" t="s">
        <v>40</v>
      </c>
      <c r="O241" s="54"/>
      <c r="P241" s="143">
        <f t="shared" si="41"/>
        <v>0</v>
      </c>
      <c r="Q241" s="143">
        <v>0</v>
      </c>
      <c r="R241" s="143">
        <f t="shared" si="42"/>
        <v>0</v>
      </c>
      <c r="S241" s="143">
        <v>0</v>
      </c>
      <c r="T241" s="144">
        <f t="shared" si="4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45" t="s">
        <v>191</v>
      </c>
      <c r="AT241" s="145" t="s">
        <v>126</v>
      </c>
      <c r="AU241" s="145" t="s">
        <v>85</v>
      </c>
      <c r="AY241" s="13" t="s">
        <v>123</v>
      </c>
      <c r="BE241" s="146">
        <f t="shared" si="44"/>
        <v>0</v>
      </c>
      <c r="BF241" s="146">
        <f t="shared" si="45"/>
        <v>0</v>
      </c>
      <c r="BG241" s="146">
        <f t="shared" si="46"/>
        <v>0</v>
      </c>
      <c r="BH241" s="146">
        <f t="shared" si="47"/>
        <v>0</v>
      </c>
      <c r="BI241" s="146">
        <f t="shared" si="48"/>
        <v>0</v>
      </c>
      <c r="BJ241" s="13" t="s">
        <v>83</v>
      </c>
      <c r="BK241" s="146">
        <f t="shared" si="49"/>
        <v>0</v>
      </c>
      <c r="BL241" s="13" t="s">
        <v>191</v>
      </c>
      <c r="BM241" s="145" t="s">
        <v>544</v>
      </c>
    </row>
    <row r="242" spans="1:65" s="1" customFormat="1" ht="55.5" customHeight="1">
      <c r="A242" s="28"/>
      <c r="B242" s="132"/>
      <c r="C242" s="147" t="s">
        <v>545</v>
      </c>
      <c r="D242" s="147" t="s">
        <v>121</v>
      </c>
      <c r="E242" s="148" t="s">
        <v>546</v>
      </c>
      <c r="F242" s="149" t="s">
        <v>547</v>
      </c>
      <c r="G242" s="150" t="s">
        <v>165</v>
      </c>
      <c r="H242" s="151">
        <v>10</v>
      </c>
      <c r="I242" s="152"/>
      <c r="J242" s="153">
        <f t="shared" si="40"/>
        <v>0</v>
      </c>
      <c r="K242" s="154"/>
      <c r="L242" s="155"/>
      <c r="M242" s="156" t="s">
        <v>1</v>
      </c>
      <c r="N242" s="157" t="s">
        <v>40</v>
      </c>
      <c r="O242" s="54"/>
      <c r="P242" s="143">
        <f t="shared" si="41"/>
        <v>0</v>
      </c>
      <c r="Q242" s="143">
        <v>1.5E-3</v>
      </c>
      <c r="R242" s="143">
        <f t="shared" si="42"/>
        <v>1.4999999999999999E-2</v>
      </c>
      <c r="S242" s="143">
        <v>0</v>
      </c>
      <c r="T242" s="144">
        <f t="shared" si="4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45" t="s">
        <v>253</v>
      </c>
      <c r="AT242" s="145" t="s">
        <v>121</v>
      </c>
      <c r="AU242" s="145" t="s">
        <v>85</v>
      </c>
      <c r="AY242" s="13" t="s">
        <v>123</v>
      </c>
      <c r="BE242" s="146">
        <f t="shared" si="44"/>
        <v>0</v>
      </c>
      <c r="BF242" s="146">
        <f t="shared" si="45"/>
        <v>0</v>
      </c>
      <c r="BG242" s="146">
        <f t="shared" si="46"/>
        <v>0</v>
      </c>
      <c r="BH242" s="146">
        <f t="shared" si="47"/>
        <v>0</v>
      </c>
      <c r="BI242" s="146">
        <f t="shared" si="48"/>
        <v>0</v>
      </c>
      <c r="BJ242" s="13" t="s">
        <v>83</v>
      </c>
      <c r="BK242" s="146">
        <f t="shared" si="49"/>
        <v>0</v>
      </c>
      <c r="BL242" s="13" t="s">
        <v>191</v>
      </c>
      <c r="BM242" s="145" t="s">
        <v>548</v>
      </c>
    </row>
    <row r="243" spans="1:65" s="1" customFormat="1" ht="24.2" customHeight="1">
      <c r="A243" s="28"/>
      <c r="B243" s="132"/>
      <c r="C243" s="133" t="s">
        <v>549</v>
      </c>
      <c r="D243" s="133" t="s">
        <v>126</v>
      </c>
      <c r="E243" s="134" t="s">
        <v>550</v>
      </c>
      <c r="F243" s="135" t="s">
        <v>551</v>
      </c>
      <c r="G243" s="136" t="s">
        <v>194</v>
      </c>
      <c r="H243" s="137">
        <v>166</v>
      </c>
      <c r="I243" s="138"/>
      <c r="J243" s="139">
        <f t="shared" si="40"/>
        <v>0</v>
      </c>
      <c r="K243" s="140"/>
      <c r="L243" s="29"/>
      <c r="M243" s="141" t="s">
        <v>1</v>
      </c>
      <c r="N243" s="142" t="s">
        <v>40</v>
      </c>
      <c r="O243" s="54"/>
      <c r="P243" s="143">
        <f t="shared" si="41"/>
        <v>0</v>
      </c>
      <c r="Q243" s="143">
        <v>0</v>
      </c>
      <c r="R243" s="143">
        <f t="shared" si="42"/>
        <v>0</v>
      </c>
      <c r="S243" s="143">
        <v>0</v>
      </c>
      <c r="T243" s="144">
        <f t="shared" si="4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45" t="s">
        <v>191</v>
      </c>
      <c r="AT243" s="145" t="s">
        <v>126</v>
      </c>
      <c r="AU243" s="145" t="s">
        <v>85</v>
      </c>
      <c r="AY243" s="13" t="s">
        <v>123</v>
      </c>
      <c r="BE243" s="146">
        <f t="shared" si="44"/>
        <v>0</v>
      </c>
      <c r="BF243" s="146">
        <f t="shared" si="45"/>
        <v>0</v>
      </c>
      <c r="BG243" s="146">
        <f t="shared" si="46"/>
        <v>0</v>
      </c>
      <c r="BH243" s="146">
        <f t="shared" si="47"/>
        <v>0</v>
      </c>
      <c r="BI243" s="146">
        <f t="shared" si="48"/>
        <v>0</v>
      </c>
      <c r="BJ243" s="13" t="s">
        <v>83</v>
      </c>
      <c r="BK243" s="146">
        <f t="shared" si="49"/>
        <v>0</v>
      </c>
      <c r="BL243" s="13" t="s">
        <v>191</v>
      </c>
      <c r="BM243" s="145" t="s">
        <v>552</v>
      </c>
    </row>
    <row r="244" spans="1:65" s="1" customFormat="1" ht="21.75" customHeight="1">
      <c r="A244" s="28"/>
      <c r="B244" s="132"/>
      <c r="C244" s="147" t="s">
        <v>553</v>
      </c>
      <c r="D244" s="147" t="s">
        <v>121</v>
      </c>
      <c r="E244" s="148" t="s">
        <v>554</v>
      </c>
      <c r="F244" s="149" t="s">
        <v>555</v>
      </c>
      <c r="G244" s="150" t="s">
        <v>194</v>
      </c>
      <c r="H244" s="151">
        <v>64</v>
      </c>
      <c r="I244" s="152"/>
      <c r="J244" s="153">
        <f t="shared" si="40"/>
        <v>0</v>
      </c>
      <c r="K244" s="154"/>
      <c r="L244" s="155"/>
      <c r="M244" s="156" t="s">
        <v>1</v>
      </c>
      <c r="N244" s="157" t="s">
        <v>40</v>
      </c>
      <c r="O244" s="54"/>
      <c r="P244" s="143">
        <f t="shared" si="41"/>
        <v>0</v>
      </c>
      <c r="Q244" s="143">
        <v>1.7000000000000001E-4</v>
      </c>
      <c r="R244" s="143">
        <f t="shared" si="42"/>
        <v>1.0880000000000001E-2</v>
      </c>
      <c r="S244" s="143">
        <v>0</v>
      </c>
      <c r="T244" s="144">
        <f t="shared" si="4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45" t="s">
        <v>253</v>
      </c>
      <c r="AT244" s="145" t="s">
        <v>121</v>
      </c>
      <c r="AU244" s="145" t="s">
        <v>85</v>
      </c>
      <c r="AY244" s="13" t="s">
        <v>123</v>
      </c>
      <c r="BE244" s="146">
        <f t="shared" si="44"/>
        <v>0</v>
      </c>
      <c r="BF244" s="146">
        <f t="shared" si="45"/>
        <v>0</v>
      </c>
      <c r="BG244" s="146">
        <f t="shared" si="46"/>
        <v>0</v>
      </c>
      <c r="BH244" s="146">
        <f t="shared" si="47"/>
        <v>0</v>
      </c>
      <c r="BI244" s="146">
        <f t="shared" si="48"/>
        <v>0</v>
      </c>
      <c r="BJ244" s="13" t="s">
        <v>83</v>
      </c>
      <c r="BK244" s="146">
        <f t="shared" si="49"/>
        <v>0</v>
      </c>
      <c r="BL244" s="13" t="s">
        <v>191</v>
      </c>
      <c r="BM244" s="145" t="s">
        <v>556</v>
      </c>
    </row>
    <row r="245" spans="1:65" s="1" customFormat="1" ht="21.75" customHeight="1">
      <c r="A245" s="28"/>
      <c r="B245" s="132"/>
      <c r="C245" s="147" t="s">
        <v>557</v>
      </c>
      <c r="D245" s="147" t="s">
        <v>121</v>
      </c>
      <c r="E245" s="148" t="s">
        <v>558</v>
      </c>
      <c r="F245" s="149" t="s">
        <v>559</v>
      </c>
      <c r="G245" s="150" t="s">
        <v>194</v>
      </c>
      <c r="H245" s="151">
        <v>102</v>
      </c>
      <c r="I245" s="152"/>
      <c r="J245" s="153">
        <f t="shared" si="40"/>
        <v>0</v>
      </c>
      <c r="K245" s="154"/>
      <c r="L245" s="155"/>
      <c r="M245" s="156" t="s">
        <v>1</v>
      </c>
      <c r="N245" s="157" t="s">
        <v>40</v>
      </c>
      <c r="O245" s="54"/>
      <c r="P245" s="143">
        <f t="shared" si="41"/>
        <v>0</v>
      </c>
      <c r="Q245" s="143">
        <v>5.0000000000000002E-5</v>
      </c>
      <c r="R245" s="143">
        <f t="shared" si="42"/>
        <v>5.1000000000000004E-3</v>
      </c>
      <c r="S245" s="143">
        <v>0</v>
      </c>
      <c r="T245" s="144">
        <f t="shared" si="4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45" t="s">
        <v>253</v>
      </c>
      <c r="AT245" s="145" t="s">
        <v>121</v>
      </c>
      <c r="AU245" s="145" t="s">
        <v>85</v>
      </c>
      <c r="AY245" s="13" t="s">
        <v>123</v>
      </c>
      <c r="BE245" s="146">
        <f t="shared" si="44"/>
        <v>0</v>
      </c>
      <c r="BF245" s="146">
        <f t="shared" si="45"/>
        <v>0</v>
      </c>
      <c r="BG245" s="146">
        <f t="shared" si="46"/>
        <v>0</v>
      </c>
      <c r="BH245" s="146">
        <f t="shared" si="47"/>
        <v>0</v>
      </c>
      <c r="BI245" s="146">
        <f t="shared" si="48"/>
        <v>0</v>
      </c>
      <c r="BJ245" s="13" t="s">
        <v>83</v>
      </c>
      <c r="BK245" s="146">
        <f t="shared" si="49"/>
        <v>0</v>
      </c>
      <c r="BL245" s="13" t="s">
        <v>191</v>
      </c>
      <c r="BM245" s="145" t="s">
        <v>560</v>
      </c>
    </row>
    <row r="246" spans="1:65" s="1" customFormat="1" ht="16.5" customHeight="1">
      <c r="A246" s="28"/>
      <c r="B246" s="132"/>
      <c r="C246" s="133" t="s">
        <v>561</v>
      </c>
      <c r="D246" s="133" t="s">
        <v>126</v>
      </c>
      <c r="E246" s="134" t="s">
        <v>562</v>
      </c>
      <c r="F246" s="135" t="s">
        <v>563</v>
      </c>
      <c r="G246" s="136" t="s">
        <v>165</v>
      </c>
      <c r="H246" s="137">
        <v>6</v>
      </c>
      <c r="I246" s="138"/>
      <c r="J246" s="139">
        <f t="shared" si="40"/>
        <v>0</v>
      </c>
      <c r="K246" s="140"/>
      <c r="L246" s="29"/>
      <c r="M246" s="141" t="s">
        <v>1</v>
      </c>
      <c r="N246" s="142" t="s">
        <v>40</v>
      </c>
      <c r="O246" s="54"/>
      <c r="P246" s="143">
        <f t="shared" si="41"/>
        <v>0</v>
      </c>
      <c r="Q246" s="143">
        <v>0</v>
      </c>
      <c r="R246" s="143">
        <f t="shared" si="42"/>
        <v>0</v>
      </c>
      <c r="S246" s="143">
        <v>0</v>
      </c>
      <c r="T246" s="144">
        <f t="shared" si="4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45" t="s">
        <v>191</v>
      </c>
      <c r="AT246" s="145" t="s">
        <v>126</v>
      </c>
      <c r="AU246" s="145" t="s">
        <v>85</v>
      </c>
      <c r="AY246" s="13" t="s">
        <v>123</v>
      </c>
      <c r="BE246" s="146">
        <f t="shared" si="44"/>
        <v>0</v>
      </c>
      <c r="BF246" s="146">
        <f t="shared" si="45"/>
        <v>0</v>
      </c>
      <c r="BG246" s="146">
        <f t="shared" si="46"/>
        <v>0</v>
      </c>
      <c r="BH246" s="146">
        <f t="shared" si="47"/>
        <v>0</v>
      </c>
      <c r="BI246" s="146">
        <f t="shared" si="48"/>
        <v>0</v>
      </c>
      <c r="BJ246" s="13" t="s">
        <v>83</v>
      </c>
      <c r="BK246" s="146">
        <f t="shared" si="49"/>
        <v>0</v>
      </c>
      <c r="BL246" s="13" t="s">
        <v>191</v>
      </c>
      <c r="BM246" s="145" t="s">
        <v>564</v>
      </c>
    </row>
    <row r="247" spans="1:65" s="1" customFormat="1" ht="16.5" customHeight="1">
      <c r="A247" s="28"/>
      <c r="B247" s="132"/>
      <c r="C247" s="147" t="s">
        <v>565</v>
      </c>
      <c r="D247" s="147" t="s">
        <v>121</v>
      </c>
      <c r="E247" s="148" t="s">
        <v>566</v>
      </c>
      <c r="F247" s="149" t="s">
        <v>567</v>
      </c>
      <c r="G247" s="150" t="s">
        <v>165</v>
      </c>
      <c r="H247" s="151">
        <v>6</v>
      </c>
      <c r="I247" s="152"/>
      <c r="J247" s="153">
        <f t="shared" si="40"/>
        <v>0</v>
      </c>
      <c r="K247" s="154"/>
      <c r="L247" s="155"/>
      <c r="M247" s="156" t="s">
        <v>1</v>
      </c>
      <c r="N247" s="157" t="s">
        <v>40</v>
      </c>
      <c r="O247" s="54"/>
      <c r="P247" s="143">
        <f t="shared" si="41"/>
        <v>0</v>
      </c>
      <c r="Q247" s="143">
        <v>1.2E-4</v>
      </c>
      <c r="R247" s="143">
        <f t="shared" si="42"/>
        <v>7.2000000000000005E-4</v>
      </c>
      <c r="S247" s="143">
        <v>0</v>
      </c>
      <c r="T247" s="144">
        <f t="shared" si="4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45" t="s">
        <v>253</v>
      </c>
      <c r="AT247" s="145" t="s">
        <v>121</v>
      </c>
      <c r="AU247" s="145" t="s">
        <v>85</v>
      </c>
      <c r="AY247" s="13" t="s">
        <v>123</v>
      </c>
      <c r="BE247" s="146">
        <f t="shared" si="44"/>
        <v>0</v>
      </c>
      <c r="BF247" s="146">
        <f t="shared" si="45"/>
        <v>0</v>
      </c>
      <c r="BG247" s="146">
        <f t="shared" si="46"/>
        <v>0</v>
      </c>
      <c r="BH247" s="146">
        <f t="shared" si="47"/>
        <v>0</v>
      </c>
      <c r="BI247" s="146">
        <f t="shared" si="48"/>
        <v>0</v>
      </c>
      <c r="BJ247" s="13" t="s">
        <v>83</v>
      </c>
      <c r="BK247" s="146">
        <f t="shared" si="49"/>
        <v>0</v>
      </c>
      <c r="BL247" s="13" t="s">
        <v>191</v>
      </c>
      <c r="BM247" s="145" t="s">
        <v>568</v>
      </c>
    </row>
    <row r="248" spans="1:65" s="1" customFormat="1" ht="24.2" customHeight="1">
      <c r="A248" s="28"/>
      <c r="B248" s="132"/>
      <c r="C248" s="133" t="s">
        <v>569</v>
      </c>
      <c r="D248" s="133" t="s">
        <v>126</v>
      </c>
      <c r="E248" s="134" t="s">
        <v>570</v>
      </c>
      <c r="F248" s="135" t="s">
        <v>571</v>
      </c>
      <c r="G248" s="136" t="s">
        <v>165</v>
      </c>
      <c r="H248" s="137">
        <v>2</v>
      </c>
      <c r="I248" s="138"/>
      <c r="J248" s="139">
        <f t="shared" si="40"/>
        <v>0</v>
      </c>
      <c r="K248" s="140"/>
      <c r="L248" s="29"/>
      <c r="M248" s="141" t="s">
        <v>1</v>
      </c>
      <c r="N248" s="142" t="s">
        <v>40</v>
      </c>
      <c r="O248" s="54"/>
      <c r="P248" s="143">
        <f t="shared" si="41"/>
        <v>0</v>
      </c>
      <c r="Q248" s="143">
        <v>0</v>
      </c>
      <c r="R248" s="143">
        <f t="shared" si="42"/>
        <v>0</v>
      </c>
      <c r="S248" s="143">
        <v>0</v>
      </c>
      <c r="T248" s="144">
        <f t="shared" si="4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45" t="s">
        <v>191</v>
      </c>
      <c r="AT248" s="145" t="s">
        <v>126</v>
      </c>
      <c r="AU248" s="145" t="s">
        <v>85</v>
      </c>
      <c r="AY248" s="13" t="s">
        <v>123</v>
      </c>
      <c r="BE248" s="146">
        <f t="shared" si="44"/>
        <v>0</v>
      </c>
      <c r="BF248" s="146">
        <f t="shared" si="45"/>
        <v>0</v>
      </c>
      <c r="BG248" s="146">
        <f t="shared" si="46"/>
        <v>0</v>
      </c>
      <c r="BH248" s="146">
        <f t="shared" si="47"/>
        <v>0</v>
      </c>
      <c r="BI248" s="146">
        <f t="shared" si="48"/>
        <v>0</v>
      </c>
      <c r="BJ248" s="13" t="s">
        <v>83</v>
      </c>
      <c r="BK248" s="146">
        <f t="shared" si="49"/>
        <v>0</v>
      </c>
      <c r="BL248" s="13" t="s">
        <v>191</v>
      </c>
      <c r="BM248" s="145" t="s">
        <v>572</v>
      </c>
    </row>
    <row r="249" spans="1:65" s="1" customFormat="1" ht="16.5" customHeight="1">
      <c r="A249" s="28"/>
      <c r="B249" s="132"/>
      <c r="C249" s="147" t="s">
        <v>573</v>
      </c>
      <c r="D249" s="147" t="s">
        <v>121</v>
      </c>
      <c r="E249" s="148" t="s">
        <v>574</v>
      </c>
      <c r="F249" s="149" t="s">
        <v>575</v>
      </c>
      <c r="G249" s="150" t="s">
        <v>165</v>
      </c>
      <c r="H249" s="151">
        <v>2</v>
      </c>
      <c r="I249" s="152"/>
      <c r="J249" s="153">
        <f t="shared" si="40"/>
        <v>0</v>
      </c>
      <c r="K249" s="154"/>
      <c r="L249" s="155"/>
      <c r="M249" s="156" t="s">
        <v>1</v>
      </c>
      <c r="N249" s="157" t="s">
        <v>40</v>
      </c>
      <c r="O249" s="54"/>
      <c r="P249" s="143">
        <f t="shared" si="41"/>
        <v>0</v>
      </c>
      <c r="Q249" s="143">
        <v>6.3000000000000003E-4</v>
      </c>
      <c r="R249" s="143">
        <f t="shared" si="42"/>
        <v>1.2600000000000001E-3</v>
      </c>
      <c r="S249" s="143">
        <v>0</v>
      </c>
      <c r="T249" s="144">
        <f t="shared" si="4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45" t="s">
        <v>253</v>
      </c>
      <c r="AT249" s="145" t="s">
        <v>121</v>
      </c>
      <c r="AU249" s="145" t="s">
        <v>85</v>
      </c>
      <c r="AY249" s="13" t="s">
        <v>123</v>
      </c>
      <c r="BE249" s="146">
        <f t="shared" si="44"/>
        <v>0</v>
      </c>
      <c r="BF249" s="146">
        <f t="shared" si="45"/>
        <v>0</v>
      </c>
      <c r="BG249" s="146">
        <f t="shared" si="46"/>
        <v>0</v>
      </c>
      <c r="BH249" s="146">
        <f t="shared" si="47"/>
        <v>0</v>
      </c>
      <c r="BI249" s="146">
        <f t="shared" si="48"/>
        <v>0</v>
      </c>
      <c r="BJ249" s="13" t="s">
        <v>83</v>
      </c>
      <c r="BK249" s="146">
        <f t="shared" si="49"/>
        <v>0</v>
      </c>
      <c r="BL249" s="13" t="s">
        <v>191</v>
      </c>
      <c r="BM249" s="145" t="s">
        <v>576</v>
      </c>
    </row>
    <row r="250" spans="1:65" s="1" customFormat="1" ht="16.5" customHeight="1">
      <c r="A250" s="28"/>
      <c r="B250" s="132"/>
      <c r="C250" s="147" t="s">
        <v>577</v>
      </c>
      <c r="D250" s="147" t="s">
        <v>121</v>
      </c>
      <c r="E250" s="148" t="s">
        <v>578</v>
      </c>
      <c r="F250" s="149" t="s">
        <v>579</v>
      </c>
      <c r="G250" s="150" t="s">
        <v>165</v>
      </c>
      <c r="H250" s="151">
        <v>1</v>
      </c>
      <c r="I250" s="152"/>
      <c r="J250" s="153">
        <f t="shared" si="40"/>
        <v>0</v>
      </c>
      <c r="K250" s="154"/>
      <c r="L250" s="155"/>
      <c r="M250" s="156" t="s">
        <v>1</v>
      </c>
      <c r="N250" s="157" t="s">
        <v>40</v>
      </c>
      <c r="O250" s="54"/>
      <c r="P250" s="143">
        <f t="shared" si="41"/>
        <v>0</v>
      </c>
      <c r="Q250" s="143">
        <v>6.3000000000000003E-4</v>
      </c>
      <c r="R250" s="143">
        <f t="shared" si="42"/>
        <v>6.3000000000000003E-4</v>
      </c>
      <c r="S250" s="143">
        <v>0</v>
      </c>
      <c r="T250" s="144">
        <f t="shared" si="4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45" t="s">
        <v>253</v>
      </c>
      <c r="AT250" s="145" t="s">
        <v>121</v>
      </c>
      <c r="AU250" s="145" t="s">
        <v>85</v>
      </c>
      <c r="AY250" s="13" t="s">
        <v>123</v>
      </c>
      <c r="BE250" s="146">
        <f t="shared" si="44"/>
        <v>0</v>
      </c>
      <c r="BF250" s="146">
        <f t="shared" si="45"/>
        <v>0</v>
      </c>
      <c r="BG250" s="146">
        <f t="shared" si="46"/>
        <v>0</v>
      </c>
      <c r="BH250" s="146">
        <f t="shared" si="47"/>
        <v>0</v>
      </c>
      <c r="BI250" s="146">
        <f t="shared" si="48"/>
        <v>0</v>
      </c>
      <c r="BJ250" s="13" t="s">
        <v>83</v>
      </c>
      <c r="BK250" s="146">
        <f t="shared" si="49"/>
        <v>0</v>
      </c>
      <c r="BL250" s="13" t="s">
        <v>191</v>
      </c>
      <c r="BM250" s="145" t="s">
        <v>580</v>
      </c>
    </row>
    <row r="251" spans="1:65" s="1" customFormat="1" ht="24.2" customHeight="1">
      <c r="A251" s="28"/>
      <c r="B251" s="132"/>
      <c r="C251" s="133" t="s">
        <v>581</v>
      </c>
      <c r="D251" s="133" t="s">
        <v>126</v>
      </c>
      <c r="E251" s="134" t="s">
        <v>582</v>
      </c>
      <c r="F251" s="135" t="s">
        <v>583</v>
      </c>
      <c r="G251" s="136" t="s">
        <v>165</v>
      </c>
      <c r="H251" s="137">
        <v>1</v>
      </c>
      <c r="I251" s="138"/>
      <c r="J251" s="139">
        <f t="shared" si="40"/>
        <v>0</v>
      </c>
      <c r="K251" s="140"/>
      <c r="L251" s="29"/>
      <c r="M251" s="141" t="s">
        <v>1</v>
      </c>
      <c r="N251" s="142" t="s">
        <v>40</v>
      </c>
      <c r="O251" s="54"/>
      <c r="P251" s="143">
        <f t="shared" si="41"/>
        <v>0</v>
      </c>
      <c r="Q251" s="143">
        <v>0</v>
      </c>
      <c r="R251" s="143">
        <f t="shared" si="42"/>
        <v>0</v>
      </c>
      <c r="S251" s="143">
        <v>0</v>
      </c>
      <c r="T251" s="144">
        <f t="shared" si="4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45" t="s">
        <v>191</v>
      </c>
      <c r="AT251" s="145" t="s">
        <v>126</v>
      </c>
      <c r="AU251" s="145" t="s">
        <v>85</v>
      </c>
      <c r="AY251" s="13" t="s">
        <v>123</v>
      </c>
      <c r="BE251" s="146">
        <f t="shared" si="44"/>
        <v>0</v>
      </c>
      <c r="BF251" s="146">
        <f t="shared" si="45"/>
        <v>0</v>
      </c>
      <c r="BG251" s="146">
        <f t="shared" si="46"/>
        <v>0</v>
      </c>
      <c r="BH251" s="146">
        <f t="shared" si="47"/>
        <v>0</v>
      </c>
      <c r="BI251" s="146">
        <f t="shared" si="48"/>
        <v>0</v>
      </c>
      <c r="BJ251" s="13" t="s">
        <v>83</v>
      </c>
      <c r="BK251" s="146">
        <f t="shared" si="49"/>
        <v>0</v>
      </c>
      <c r="BL251" s="13" t="s">
        <v>191</v>
      </c>
      <c r="BM251" s="145" t="s">
        <v>584</v>
      </c>
    </row>
    <row r="252" spans="1:65" s="1" customFormat="1" ht="24.2" customHeight="1">
      <c r="A252" s="28"/>
      <c r="B252" s="132"/>
      <c r="C252" s="133" t="s">
        <v>585</v>
      </c>
      <c r="D252" s="133" t="s">
        <v>126</v>
      </c>
      <c r="E252" s="134" t="s">
        <v>586</v>
      </c>
      <c r="F252" s="135" t="s">
        <v>587</v>
      </c>
      <c r="G252" s="136" t="s">
        <v>165</v>
      </c>
      <c r="H252" s="137">
        <v>1</v>
      </c>
      <c r="I252" s="138"/>
      <c r="J252" s="139">
        <f t="shared" si="40"/>
        <v>0</v>
      </c>
      <c r="K252" s="140"/>
      <c r="L252" s="29"/>
      <c r="M252" s="141" t="s">
        <v>1</v>
      </c>
      <c r="N252" s="142" t="s">
        <v>40</v>
      </c>
      <c r="O252" s="54"/>
      <c r="P252" s="143">
        <f t="shared" si="41"/>
        <v>0</v>
      </c>
      <c r="Q252" s="143">
        <v>0</v>
      </c>
      <c r="R252" s="143">
        <f t="shared" si="42"/>
        <v>0</v>
      </c>
      <c r="S252" s="143">
        <v>0</v>
      </c>
      <c r="T252" s="144">
        <f t="shared" si="4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45" t="s">
        <v>191</v>
      </c>
      <c r="AT252" s="145" t="s">
        <v>126</v>
      </c>
      <c r="AU252" s="145" t="s">
        <v>85</v>
      </c>
      <c r="AY252" s="13" t="s">
        <v>123</v>
      </c>
      <c r="BE252" s="146">
        <f t="shared" si="44"/>
        <v>0</v>
      </c>
      <c r="BF252" s="146">
        <f t="shared" si="45"/>
        <v>0</v>
      </c>
      <c r="BG252" s="146">
        <f t="shared" si="46"/>
        <v>0</v>
      </c>
      <c r="BH252" s="146">
        <f t="shared" si="47"/>
        <v>0</v>
      </c>
      <c r="BI252" s="146">
        <f t="shared" si="48"/>
        <v>0</v>
      </c>
      <c r="BJ252" s="13" t="s">
        <v>83</v>
      </c>
      <c r="BK252" s="146">
        <f t="shared" si="49"/>
        <v>0</v>
      </c>
      <c r="BL252" s="13" t="s">
        <v>191</v>
      </c>
      <c r="BM252" s="145" t="s">
        <v>588</v>
      </c>
    </row>
    <row r="253" spans="1:65" s="1" customFormat="1" ht="16.5" customHeight="1">
      <c r="A253" s="28"/>
      <c r="B253" s="132"/>
      <c r="C253" s="133" t="s">
        <v>589</v>
      </c>
      <c r="D253" s="133" t="s">
        <v>126</v>
      </c>
      <c r="E253" s="134" t="s">
        <v>590</v>
      </c>
      <c r="F253" s="135" t="s">
        <v>591</v>
      </c>
      <c r="G253" s="136" t="s">
        <v>165</v>
      </c>
      <c r="H253" s="137">
        <v>1</v>
      </c>
      <c r="I253" s="138"/>
      <c r="J253" s="139">
        <f t="shared" si="40"/>
        <v>0</v>
      </c>
      <c r="K253" s="140"/>
      <c r="L253" s="29"/>
      <c r="M253" s="141" t="s">
        <v>1</v>
      </c>
      <c r="N253" s="142" t="s">
        <v>40</v>
      </c>
      <c r="O253" s="54"/>
      <c r="P253" s="143">
        <f t="shared" si="41"/>
        <v>0</v>
      </c>
      <c r="Q253" s="143">
        <v>0</v>
      </c>
      <c r="R253" s="143">
        <f t="shared" si="42"/>
        <v>0</v>
      </c>
      <c r="S253" s="143">
        <v>0</v>
      </c>
      <c r="T253" s="144">
        <f t="shared" si="43"/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45" t="s">
        <v>191</v>
      </c>
      <c r="AT253" s="145" t="s">
        <v>126</v>
      </c>
      <c r="AU253" s="145" t="s">
        <v>85</v>
      </c>
      <c r="AY253" s="13" t="s">
        <v>123</v>
      </c>
      <c r="BE253" s="146">
        <f t="shared" si="44"/>
        <v>0</v>
      </c>
      <c r="BF253" s="146">
        <f t="shared" si="45"/>
        <v>0</v>
      </c>
      <c r="BG253" s="146">
        <f t="shared" si="46"/>
        <v>0</v>
      </c>
      <c r="BH253" s="146">
        <f t="shared" si="47"/>
        <v>0</v>
      </c>
      <c r="BI253" s="146">
        <f t="shared" si="48"/>
        <v>0</v>
      </c>
      <c r="BJ253" s="13" t="s">
        <v>83</v>
      </c>
      <c r="BK253" s="146">
        <f t="shared" si="49"/>
        <v>0</v>
      </c>
      <c r="BL253" s="13" t="s">
        <v>191</v>
      </c>
      <c r="BM253" s="145" t="s">
        <v>592</v>
      </c>
    </row>
    <row r="254" spans="1:65" s="1" customFormat="1" ht="21.75" customHeight="1">
      <c r="A254" s="28"/>
      <c r="B254" s="132"/>
      <c r="C254" s="147" t="s">
        <v>593</v>
      </c>
      <c r="D254" s="147" t="s">
        <v>121</v>
      </c>
      <c r="E254" s="148" t="s">
        <v>594</v>
      </c>
      <c r="F254" s="149" t="s">
        <v>595</v>
      </c>
      <c r="G254" s="150" t="s">
        <v>165</v>
      </c>
      <c r="H254" s="151">
        <v>1</v>
      </c>
      <c r="I254" s="152"/>
      <c r="J254" s="153">
        <f t="shared" si="40"/>
        <v>0</v>
      </c>
      <c r="K254" s="154"/>
      <c r="L254" s="155"/>
      <c r="M254" s="156" t="s">
        <v>1</v>
      </c>
      <c r="N254" s="157" t="s">
        <v>40</v>
      </c>
      <c r="O254" s="54"/>
      <c r="P254" s="143">
        <f t="shared" si="41"/>
        <v>0</v>
      </c>
      <c r="Q254" s="143">
        <v>0</v>
      </c>
      <c r="R254" s="143">
        <f t="shared" si="42"/>
        <v>0</v>
      </c>
      <c r="S254" s="143">
        <v>0</v>
      </c>
      <c r="T254" s="144">
        <f t="shared" si="43"/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45" t="s">
        <v>253</v>
      </c>
      <c r="AT254" s="145" t="s">
        <v>121</v>
      </c>
      <c r="AU254" s="145" t="s">
        <v>85</v>
      </c>
      <c r="AY254" s="13" t="s">
        <v>123</v>
      </c>
      <c r="BE254" s="146">
        <f t="shared" si="44"/>
        <v>0</v>
      </c>
      <c r="BF254" s="146">
        <f t="shared" si="45"/>
        <v>0</v>
      </c>
      <c r="BG254" s="146">
        <f t="shared" si="46"/>
        <v>0</v>
      </c>
      <c r="BH254" s="146">
        <f t="shared" si="47"/>
        <v>0</v>
      </c>
      <c r="BI254" s="146">
        <f t="shared" si="48"/>
        <v>0</v>
      </c>
      <c r="BJ254" s="13" t="s">
        <v>83</v>
      </c>
      <c r="BK254" s="146">
        <f t="shared" si="49"/>
        <v>0</v>
      </c>
      <c r="BL254" s="13" t="s">
        <v>191</v>
      </c>
      <c r="BM254" s="145" t="s">
        <v>596</v>
      </c>
    </row>
    <row r="255" spans="1:65" s="1" customFormat="1" ht="24.2" customHeight="1">
      <c r="A255" s="28"/>
      <c r="B255" s="132"/>
      <c r="C255" s="133" t="s">
        <v>597</v>
      </c>
      <c r="D255" s="133" t="s">
        <v>126</v>
      </c>
      <c r="E255" s="134" t="s">
        <v>598</v>
      </c>
      <c r="F255" s="135" t="s">
        <v>599</v>
      </c>
      <c r="G255" s="136" t="s">
        <v>145</v>
      </c>
      <c r="H255" s="137">
        <v>1</v>
      </c>
      <c r="I255" s="138"/>
      <c r="J255" s="139">
        <f t="shared" si="40"/>
        <v>0</v>
      </c>
      <c r="K255" s="140"/>
      <c r="L255" s="29"/>
      <c r="M255" s="141" t="s">
        <v>1</v>
      </c>
      <c r="N255" s="142" t="s">
        <v>40</v>
      </c>
      <c r="O255" s="54"/>
      <c r="P255" s="143">
        <f t="shared" si="41"/>
        <v>0</v>
      </c>
      <c r="Q255" s="143">
        <v>0</v>
      </c>
      <c r="R255" s="143">
        <f t="shared" si="42"/>
        <v>0</v>
      </c>
      <c r="S255" s="143">
        <v>0</v>
      </c>
      <c r="T255" s="144">
        <f t="shared" si="43"/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45" t="s">
        <v>191</v>
      </c>
      <c r="AT255" s="145" t="s">
        <v>126</v>
      </c>
      <c r="AU255" s="145" t="s">
        <v>85</v>
      </c>
      <c r="AY255" s="13" t="s">
        <v>123</v>
      </c>
      <c r="BE255" s="146">
        <f t="shared" si="44"/>
        <v>0</v>
      </c>
      <c r="BF255" s="146">
        <f t="shared" si="45"/>
        <v>0</v>
      </c>
      <c r="BG255" s="146">
        <f t="shared" si="46"/>
        <v>0</v>
      </c>
      <c r="BH255" s="146">
        <f t="shared" si="47"/>
        <v>0</v>
      </c>
      <c r="BI255" s="146">
        <f t="shared" si="48"/>
        <v>0</v>
      </c>
      <c r="BJ255" s="13" t="s">
        <v>83</v>
      </c>
      <c r="BK255" s="146">
        <f t="shared" si="49"/>
        <v>0</v>
      </c>
      <c r="BL255" s="13" t="s">
        <v>191</v>
      </c>
      <c r="BM255" s="145" t="s">
        <v>600</v>
      </c>
    </row>
    <row r="256" spans="1:65" s="1" customFormat="1" ht="24.2" customHeight="1">
      <c r="A256" s="28"/>
      <c r="B256" s="132"/>
      <c r="C256" s="147" t="s">
        <v>601</v>
      </c>
      <c r="D256" s="147" t="s">
        <v>121</v>
      </c>
      <c r="E256" s="148" t="s">
        <v>602</v>
      </c>
      <c r="F256" s="149" t="s">
        <v>603</v>
      </c>
      <c r="G256" s="150" t="s">
        <v>165</v>
      </c>
      <c r="H256" s="151">
        <v>5</v>
      </c>
      <c r="I256" s="152"/>
      <c r="J256" s="153">
        <f t="shared" si="40"/>
        <v>0</v>
      </c>
      <c r="K256" s="154"/>
      <c r="L256" s="155"/>
      <c r="M256" s="156" t="s">
        <v>1</v>
      </c>
      <c r="N256" s="157" t="s">
        <v>40</v>
      </c>
      <c r="O256" s="54"/>
      <c r="P256" s="143">
        <f t="shared" si="41"/>
        <v>0</v>
      </c>
      <c r="Q256" s="143">
        <v>3.0000000000000001E-5</v>
      </c>
      <c r="R256" s="143">
        <f t="shared" si="42"/>
        <v>1.5000000000000001E-4</v>
      </c>
      <c r="S256" s="143">
        <v>0</v>
      </c>
      <c r="T256" s="144">
        <f t="shared" si="43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45" t="s">
        <v>604</v>
      </c>
      <c r="AT256" s="145" t="s">
        <v>121</v>
      </c>
      <c r="AU256" s="145" t="s">
        <v>85</v>
      </c>
      <c r="AY256" s="13" t="s">
        <v>123</v>
      </c>
      <c r="BE256" s="146">
        <f t="shared" si="44"/>
        <v>0</v>
      </c>
      <c r="BF256" s="146">
        <f t="shared" si="45"/>
        <v>0</v>
      </c>
      <c r="BG256" s="146">
        <f t="shared" si="46"/>
        <v>0</v>
      </c>
      <c r="BH256" s="146">
        <f t="shared" si="47"/>
        <v>0</v>
      </c>
      <c r="BI256" s="146">
        <f t="shared" si="48"/>
        <v>0</v>
      </c>
      <c r="BJ256" s="13" t="s">
        <v>83</v>
      </c>
      <c r="BK256" s="146">
        <f t="shared" si="49"/>
        <v>0</v>
      </c>
      <c r="BL256" s="13" t="s">
        <v>604</v>
      </c>
      <c r="BM256" s="145" t="s">
        <v>605</v>
      </c>
    </row>
    <row r="257" spans="1:65" s="1" customFormat="1" ht="24.2" customHeight="1">
      <c r="A257" s="28"/>
      <c r="B257" s="132"/>
      <c r="C257" s="147" t="s">
        <v>606</v>
      </c>
      <c r="D257" s="147" t="s">
        <v>121</v>
      </c>
      <c r="E257" s="148" t="s">
        <v>607</v>
      </c>
      <c r="F257" s="149" t="s">
        <v>608</v>
      </c>
      <c r="G257" s="150" t="s">
        <v>165</v>
      </c>
      <c r="H257" s="151">
        <v>1</v>
      </c>
      <c r="I257" s="152"/>
      <c r="J257" s="153">
        <f t="shared" si="40"/>
        <v>0</v>
      </c>
      <c r="K257" s="154"/>
      <c r="L257" s="155"/>
      <c r="M257" s="156" t="s">
        <v>1</v>
      </c>
      <c r="N257" s="157" t="s">
        <v>40</v>
      </c>
      <c r="O257" s="54"/>
      <c r="P257" s="143">
        <f t="shared" si="41"/>
        <v>0</v>
      </c>
      <c r="Q257" s="143">
        <v>4.0000000000000003E-5</v>
      </c>
      <c r="R257" s="143">
        <f t="shared" si="42"/>
        <v>4.0000000000000003E-5</v>
      </c>
      <c r="S257" s="143">
        <v>0</v>
      </c>
      <c r="T257" s="144">
        <f t="shared" si="43"/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45" t="s">
        <v>253</v>
      </c>
      <c r="AT257" s="145" t="s">
        <v>121</v>
      </c>
      <c r="AU257" s="145" t="s">
        <v>85</v>
      </c>
      <c r="AY257" s="13" t="s">
        <v>123</v>
      </c>
      <c r="BE257" s="146">
        <f t="shared" si="44"/>
        <v>0</v>
      </c>
      <c r="BF257" s="146">
        <f t="shared" si="45"/>
        <v>0</v>
      </c>
      <c r="BG257" s="146">
        <f t="shared" si="46"/>
        <v>0</v>
      </c>
      <c r="BH257" s="146">
        <f t="shared" si="47"/>
        <v>0</v>
      </c>
      <c r="BI257" s="146">
        <f t="shared" si="48"/>
        <v>0</v>
      </c>
      <c r="BJ257" s="13" t="s">
        <v>83</v>
      </c>
      <c r="BK257" s="146">
        <f t="shared" si="49"/>
        <v>0</v>
      </c>
      <c r="BL257" s="13" t="s">
        <v>191</v>
      </c>
      <c r="BM257" s="145" t="s">
        <v>609</v>
      </c>
    </row>
    <row r="258" spans="1:65" s="11" customFormat="1" ht="22.9" customHeight="1">
      <c r="B258" s="119"/>
      <c r="D258" s="120" t="s">
        <v>74</v>
      </c>
      <c r="E258" s="130" t="s">
        <v>610</v>
      </c>
      <c r="F258" s="130" t="s">
        <v>611</v>
      </c>
      <c r="I258" s="122"/>
      <c r="J258" s="131">
        <f>BK258</f>
        <v>0</v>
      </c>
      <c r="L258" s="119"/>
      <c r="M258" s="124"/>
      <c r="N258" s="125"/>
      <c r="O258" s="125"/>
      <c r="P258" s="126">
        <f>SUM(P259:P279)</f>
        <v>0</v>
      </c>
      <c r="Q258" s="125"/>
      <c r="R258" s="126">
        <f>SUM(R259:R279)</f>
        <v>6.4229999999999995E-2</v>
      </c>
      <c r="S258" s="125"/>
      <c r="T258" s="127">
        <f>SUM(T259:T279)</f>
        <v>0</v>
      </c>
      <c r="AR258" s="120" t="s">
        <v>85</v>
      </c>
      <c r="AT258" s="128" t="s">
        <v>74</v>
      </c>
      <c r="AU258" s="128" t="s">
        <v>83</v>
      </c>
      <c r="AY258" s="120" t="s">
        <v>123</v>
      </c>
      <c r="BK258" s="129">
        <f>SUM(BK259:BK279)</f>
        <v>0</v>
      </c>
    </row>
    <row r="259" spans="1:65" s="1" customFormat="1" ht="55.5" customHeight="1">
      <c r="A259" s="28"/>
      <c r="B259" s="132"/>
      <c r="C259" s="147" t="s">
        <v>612</v>
      </c>
      <c r="D259" s="147" t="s">
        <v>121</v>
      </c>
      <c r="E259" s="148" t="s">
        <v>613</v>
      </c>
      <c r="F259" s="149" t="s">
        <v>614</v>
      </c>
      <c r="G259" s="150" t="s">
        <v>165</v>
      </c>
      <c r="H259" s="151">
        <v>1</v>
      </c>
      <c r="I259" s="152"/>
      <c r="J259" s="153">
        <f t="shared" ref="J259:J279" si="50">ROUND(I259*H259,2)</f>
        <v>0</v>
      </c>
      <c r="K259" s="154"/>
      <c r="L259" s="155"/>
      <c r="M259" s="156" t="s">
        <v>1</v>
      </c>
      <c r="N259" s="157" t="s">
        <v>40</v>
      </c>
      <c r="O259" s="54"/>
      <c r="P259" s="143">
        <f t="shared" ref="P259:P279" si="51">O259*H259</f>
        <v>0</v>
      </c>
      <c r="Q259" s="143">
        <v>1.6899999999999998E-2</v>
      </c>
      <c r="R259" s="143">
        <f t="shared" ref="R259:R279" si="52">Q259*H259</f>
        <v>1.6899999999999998E-2</v>
      </c>
      <c r="S259" s="143">
        <v>0</v>
      </c>
      <c r="T259" s="144">
        <f t="shared" ref="T259:T279" si="53"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45" t="s">
        <v>253</v>
      </c>
      <c r="AT259" s="145" t="s">
        <v>121</v>
      </c>
      <c r="AU259" s="145" t="s">
        <v>85</v>
      </c>
      <c r="AY259" s="13" t="s">
        <v>123</v>
      </c>
      <c r="BE259" s="146">
        <f t="shared" ref="BE259:BE279" si="54">IF(N259="základní",J259,0)</f>
        <v>0</v>
      </c>
      <c r="BF259" s="146">
        <f t="shared" ref="BF259:BF279" si="55">IF(N259="snížená",J259,0)</f>
        <v>0</v>
      </c>
      <c r="BG259" s="146">
        <f t="shared" ref="BG259:BG279" si="56">IF(N259="zákl. přenesená",J259,0)</f>
        <v>0</v>
      </c>
      <c r="BH259" s="146">
        <f t="shared" ref="BH259:BH279" si="57">IF(N259="sníž. přenesená",J259,0)</f>
        <v>0</v>
      </c>
      <c r="BI259" s="146">
        <f t="shared" ref="BI259:BI279" si="58">IF(N259="nulová",J259,0)</f>
        <v>0</v>
      </c>
      <c r="BJ259" s="13" t="s">
        <v>83</v>
      </c>
      <c r="BK259" s="146">
        <f t="shared" ref="BK259:BK279" si="59">ROUND(I259*H259,2)</f>
        <v>0</v>
      </c>
      <c r="BL259" s="13" t="s">
        <v>191</v>
      </c>
      <c r="BM259" s="145" t="s">
        <v>615</v>
      </c>
    </row>
    <row r="260" spans="1:65" s="1" customFormat="1" ht="16.5" customHeight="1">
      <c r="A260" s="28"/>
      <c r="B260" s="132"/>
      <c r="C260" s="147" t="s">
        <v>616</v>
      </c>
      <c r="D260" s="147" t="s">
        <v>121</v>
      </c>
      <c r="E260" s="148" t="s">
        <v>617</v>
      </c>
      <c r="F260" s="149" t="s">
        <v>618</v>
      </c>
      <c r="G260" s="150" t="s">
        <v>165</v>
      </c>
      <c r="H260" s="151">
        <v>1</v>
      </c>
      <c r="I260" s="152"/>
      <c r="J260" s="153">
        <f t="shared" si="50"/>
        <v>0</v>
      </c>
      <c r="K260" s="154"/>
      <c r="L260" s="155"/>
      <c r="M260" s="156" t="s">
        <v>1</v>
      </c>
      <c r="N260" s="157" t="s">
        <v>40</v>
      </c>
      <c r="O260" s="54"/>
      <c r="P260" s="143">
        <f t="shared" si="51"/>
        <v>0</v>
      </c>
      <c r="Q260" s="143">
        <v>1.6899999999999998E-2</v>
      </c>
      <c r="R260" s="143">
        <f t="shared" si="52"/>
        <v>1.6899999999999998E-2</v>
      </c>
      <c r="S260" s="143">
        <v>0</v>
      </c>
      <c r="T260" s="144">
        <f t="shared" si="53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45" t="s">
        <v>253</v>
      </c>
      <c r="AT260" s="145" t="s">
        <v>121</v>
      </c>
      <c r="AU260" s="145" t="s">
        <v>85</v>
      </c>
      <c r="AY260" s="13" t="s">
        <v>123</v>
      </c>
      <c r="BE260" s="146">
        <f t="shared" si="54"/>
        <v>0</v>
      </c>
      <c r="BF260" s="146">
        <f t="shared" si="55"/>
        <v>0</v>
      </c>
      <c r="BG260" s="146">
        <f t="shared" si="56"/>
        <v>0</v>
      </c>
      <c r="BH260" s="146">
        <f t="shared" si="57"/>
        <v>0</v>
      </c>
      <c r="BI260" s="146">
        <f t="shared" si="58"/>
        <v>0</v>
      </c>
      <c r="BJ260" s="13" t="s">
        <v>83</v>
      </c>
      <c r="BK260" s="146">
        <f t="shared" si="59"/>
        <v>0</v>
      </c>
      <c r="BL260" s="13" t="s">
        <v>191</v>
      </c>
      <c r="BM260" s="145" t="s">
        <v>619</v>
      </c>
    </row>
    <row r="261" spans="1:65" s="1" customFormat="1" ht="16.5" customHeight="1">
      <c r="A261" s="28"/>
      <c r="B261" s="132"/>
      <c r="C261" s="147" t="s">
        <v>620</v>
      </c>
      <c r="D261" s="147" t="s">
        <v>121</v>
      </c>
      <c r="E261" s="148" t="s">
        <v>621</v>
      </c>
      <c r="F261" s="149" t="s">
        <v>622</v>
      </c>
      <c r="G261" s="150" t="s">
        <v>165</v>
      </c>
      <c r="H261" s="151">
        <v>1</v>
      </c>
      <c r="I261" s="152"/>
      <c r="J261" s="153">
        <f t="shared" si="50"/>
        <v>0</v>
      </c>
      <c r="K261" s="154"/>
      <c r="L261" s="155"/>
      <c r="M261" s="156" t="s">
        <v>1</v>
      </c>
      <c r="N261" s="157" t="s">
        <v>40</v>
      </c>
      <c r="O261" s="54"/>
      <c r="P261" s="143">
        <f t="shared" si="51"/>
        <v>0</v>
      </c>
      <c r="Q261" s="143">
        <v>4.0000000000000002E-4</v>
      </c>
      <c r="R261" s="143">
        <f t="shared" si="52"/>
        <v>4.0000000000000002E-4</v>
      </c>
      <c r="S261" s="143">
        <v>0</v>
      </c>
      <c r="T261" s="144">
        <f t="shared" si="53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45" t="s">
        <v>253</v>
      </c>
      <c r="AT261" s="145" t="s">
        <v>121</v>
      </c>
      <c r="AU261" s="145" t="s">
        <v>85</v>
      </c>
      <c r="AY261" s="13" t="s">
        <v>123</v>
      </c>
      <c r="BE261" s="146">
        <f t="shared" si="54"/>
        <v>0</v>
      </c>
      <c r="BF261" s="146">
        <f t="shared" si="55"/>
        <v>0</v>
      </c>
      <c r="BG261" s="146">
        <f t="shared" si="56"/>
        <v>0</v>
      </c>
      <c r="BH261" s="146">
        <f t="shared" si="57"/>
        <v>0</v>
      </c>
      <c r="BI261" s="146">
        <f t="shared" si="58"/>
        <v>0</v>
      </c>
      <c r="BJ261" s="13" t="s">
        <v>83</v>
      </c>
      <c r="BK261" s="146">
        <f t="shared" si="59"/>
        <v>0</v>
      </c>
      <c r="BL261" s="13" t="s">
        <v>191</v>
      </c>
      <c r="BM261" s="145" t="s">
        <v>623</v>
      </c>
    </row>
    <row r="262" spans="1:65" s="1" customFormat="1" ht="16.5" customHeight="1">
      <c r="A262" s="28"/>
      <c r="B262" s="132"/>
      <c r="C262" s="147" t="s">
        <v>624</v>
      </c>
      <c r="D262" s="147" t="s">
        <v>121</v>
      </c>
      <c r="E262" s="148" t="s">
        <v>625</v>
      </c>
      <c r="F262" s="149" t="s">
        <v>626</v>
      </c>
      <c r="G262" s="150" t="s">
        <v>165</v>
      </c>
      <c r="H262" s="151">
        <v>1</v>
      </c>
      <c r="I262" s="152"/>
      <c r="J262" s="153">
        <f t="shared" si="50"/>
        <v>0</v>
      </c>
      <c r="K262" s="154"/>
      <c r="L262" s="155"/>
      <c r="M262" s="156" t="s">
        <v>1</v>
      </c>
      <c r="N262" s="157" t="s">
        <v>40</v>
      </c>
      <c r="O262" s="54"/>
      <c r="P262" s="143">
        <f t="shared" si="51"/>
        <v>0</v>
      </c>
      <c r="Q262" s="143">
        <v>4.0000000000000002E-4</v>
      </c>
      <c r="R262" s="143">
        <f t="shared" si="52"/>
        <v>4.0000000000000002E-4</v>
      </c>
      <c r="S262" s="143">
        <v>0</v>
      </c>
      <c r="T262" s="144">
        <f t="shared" si="53"/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45" t="s">
        <v>253</v>
      </c>
      <c r="AT262" s="145" t="s">
        <v>121</v>
      </c>
      <c r="AU262" s="145" t="s">
        <v>85</v>
      </c>
      <c r="AY262" s="13" t="s">
        <v>123</v>
      </c>
      <c r="BE262" s="146">
        <f t="shared" si="54"/>
        <v>0</v>
      </c>
      <c r="BF262" s="146">
        <f t="shared" si="55"/>
        <v>0</v>
      </c>
      <c r="BG262" s="146">
        <f t="shared" si="56"/>
        <v>0</v>
      </c>
      <c r="BH262" s="146">
        <f t="shared" si="57"/>
        <v>0</v>
      </c>
      <c r="BI262" s="146">
        <f t="shared" si="58"/>
        <v>0</v>
      </c>
      <c r="BJ262" s="13" t="s">
        <v>83</v>
      </c>
      <c r="BK262" s="146">
        <f t="shared" si="59"/>
        <v>0</v>
      </c>
      <c r="BL262" s="13" t="s">
        <v>191</v>
      </c>
      <c r="BM262" s="145" t="s">
        <v>627</v>
      </c>
    </row>
    <row r="263" spans="1:65" s="1" customFormat="1" ht="24.2" customHeight="1">
      <c r="A263" s="28"/>
      <c r="B263" s="132"/>
      <c r="C263" s="147" t="s">
        <v>628</v>
      </c>
      <c r="D263" s="147" t="s">
        <v>121</v>
      </c>
      <c r="E263" s="148" t="s">
        <v>629</v>
      </c>
      <c r="F263" s="149" t="s">
        <v>630</v>
      </c>
      <c r="G263" s="150" t="s">
        <v>165</v>
      </c>
      <c r="H263" s="151">
        <v>1</v>
      </c>
      <c r="I263" s="152"/>
      <c r="J263" s="153">
        <f t="shared" si="50"/>
        <v>0</v>
      </c>
      <c r="K263" s="154"/>
      <c r="L263" s="155"/>
      <c r="M263" s="156" t="s">
        <v>1</v>
      </c>
      <c r="N263" s="157" t="s">
        <v>40</v>
      </c>
      <c r="O263" s="54"/>
      <c r="P263" s="143">
        <f t="shared" si="51"/>
        <v>0</v>
      </c>
      <c r="Q263" s="143">
        <v>3.0000000000000001E-5</v>
      </c>
      <c r="R263" s="143">
        <f t="shared" si="52"/>
        <v>3.0000000000000001E-5</v>
      </c>
      <c r="S263" s="143">
        <v>0</v>
      </c>
      <c r="T263" s="144">
        <f t="shared" si="53"/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45" t="s">
        <v>253</v>
      </c>
      <c r="AT263" s="145" t="s">
        <v>121</v>
      </c>
      <c r="AU263" s="145" t="s">
        <v>85</v>
      </c>
      <c r="AY263" s="13" t="s">
        <v>123</v>
      </c>
      <c r="BE263" s="146">
        <f t="shared" si="54"/>
        <v>0</v>
      </c>
      <c r="BF263" s="146">
        <f t="shared" si="55"/>
        <v>0</v>
      </c>
      <c r="BG263" s="146">
        <f t="shared" si="56"/>
        <v>0</v>
      </c>
      <c r="BH263" s="146">
        <f t="shared" si="57"/>
        <v>0</v>
      </c>
      <c r="BI263" s="146">
        <f t="shared" si="58"/>
        <v>0</v>
      </c>
      <c r="BJ263" s="13" t="s">
        <v>83</v>
      </c>
      <c r="BK263" s="146">
        <f t="shared" si="59"/>
        <v>0</v>
      </c>
      <c r="BL263" s="13" t="s">
        <v>191</v>
      </c>
      <c r="BM263" s="145" t="s">
        <v>631</v>
      </c>
    </row>
    <row r="264" spans="1:65" s="1" customFormat="1" ht="16.5" customHeight="1">
      <c r="A264" s="28"/>
      <c r="B264" s="132"/>
      <c r="C264" s="147" t="s">
        <v>632</v>
      </c>
      <c r="D264" s="147" t="s">
        <v>121</v>
      </c>
      <c r="E264" s="148" t="s">
        <v>633</v>
      </c>
      <c r="F264" s="149" t="s">
        <v>634</v>
      </c>
      <c r="G264" s="150" t="s">
        <v>165</v>
      </c>
      <c r="H264" s="151">
        <v>1</v>
      </c>
      <c r="I264" s="152"/>
      <c r="J264" s="153">
        <f t="shared" si="50"/>
        <v>0</v>
      </c>
      <c r="K264" s="154"/>
      <c r="L264" s="155"/>
      <c r="M264" s="156" t="s">
        <v>1</v>
      </c>
      <c r="N264" s="157" t="s">
        <v>40</v>
      </c>
      <c r="O264" s="54"/>
      <c r="P264" s="143">
        <f t="shared" si="51"/>
        <v>0</v>
      </c>
      <c r="Q264" s="143">
        <v>4.0000000000000002E-4</v>
      </c>
      <c r="R264" s="143">
        <f t="shared" si="52"/>
        <v>4.0000000000000002E-4</v>
      </c>
      <c r="S264" s="143">
        <v>0</v>
      </c>
      <c r="T264" s="144">
        <f t="shared" si="53"/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45" t="s">
        <v>253</v>
      </c>
      <c r="AT264" s="145" t="s">
        <v>121</v>
      </c>
      <c r="AU264" s="145" t="s">
        <v>85</v>
      </c>
      <c r="AY264" s="13" t="s">
        <v>123</v>
      </c>
      <c r="BE264" s="146">
        <f t="shared" si="54"/>
        <v>0</v>
      </c>
      <c r="BF264" s="146">
        <f t="shared" si="55"/>
        <v>0</v>
      </c>
      <c r="BG264" s="146">
        <f t="shared" si="56"/>
        <v>0</v>
      </c>
      <c r="BH264" s="146">
        <f t="shared" si="57"/>
        <v>0</v>
      </c>
      <c r="BI264" s="146">
        <f t="shared" si="58"/>
        <v>0</v>
      </c>
      <c r="BJ264" s="13" t="s">
        <v>83</v>
      </c>
      <c r="BK264" s="146">
        <f t="shared" si="59"/>
        <v>0</v>
      </c>
      <c r="BL264" s="13" t="s">
        <v>191</v>
      </c>
      <c r="BM264" s="145" t="s">
        <v>635</v>
      </c>
    </row>
    <row r="265" spans="1:65" s="1" customFormat="1" ht="16.5" customHeight="1">
      <c r="A265" s="28"/>
      <c r="B265" s="132"/>
      <c r="C265" s="147" t="s">
        <v>636</v>
      </c>
      <c r="D265" s="147" t="s">
        <v>121</v>
      </c>
      <c r="E265" s="148" t="s">
        <v>637</v>
      </c>
      <c r="F265" s="149" t="s">
        <v>638</v>
      </c>
      <c r="G265" s="150" t="s">
        <v>165</v>
      </c>
      <c r="H265" s="151">
        <v>1</v>
      </c>
      <c r="I265" s="152"/>
      <c r="J265" s="153">
        <f t="shared" si="50"/>
        <v>0</v>
      </c>
      <c r="K265" s="154"/>
      <c r="L265" s="155"/>
      <c r="M265" s="156" t="s">
        <v>1</v>
      </c>
      <c r="N265" s="157" t="s">
        <v>40</v>
      </c>
      <c r="O265" s="54"/>
      <c r="P265" s="143">
        <f t="shared" si="51"/>
        <v>0</v>
      </c>
      <c r="Q265" s="143">
        <v>4.0000000000000002E-4</v>
      </c>
      <c r="R265" s="143">
        <f t="shared" si="52"/>
        <v>4.0000000000000002E-4</v>
      </c>
      <c r="S265" s="143">
        <v>0</v>
      </c>
      <c r="T265" s="144">
        <f t="shared" si="53"/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45" t="s">
        <v>253</v>
      </c>
      <c r="AT265" s="145" t="s">
        <v>121</v>
      </c>
      <c r="AU265" s="145" t="s">
        <v>85</v>
      </c>
      <c r="AY265" s="13" t="s">
        <v>123</v>
      </c>
      <c r="BE265" s="146">
        <f t="shared" si="54"/>
        <v>0</v>
      </c>
      <c r="BF265" s="146">
        <f t="shared" si="55"/>
        <v>0</v>
      </c>
      <c r="BG265" s="146">
        <f t="shared" si="56"/>
        <v>0</v>
      </c>
      <c r="BH265" s="146">
        <f t="shared" si="57"/>
        <v>0</v>
      </c>
      <c r="BI265" s="146">
        <f t="shared" si="58"/>
        <v>0</v>
      </c>
      <c r="BJ265" s="13" t="s">
        <v>83</v>
      </c>
      <c r="BK265" s="146">
        <f t="shared" si="59"/>
        <v>0</v>
      </c>
      <c r="BL265" s="13" t="s">
        <v>191</v>
      </c>
      <c r="BM265" s="145" t="s">
        <v>639</v>
      </c>
    </row>
    <row r="266" spans="1:65" s="1" customFormat="1" ht="16.5" customHeight="1">
      <c r="A266" s="28"/>
      <c r="B266" s="132"/>
      <c r="C266" s="147" t="s">
        <v>640</v>
      </c>
      <c r="D266" s="147" t="s">
        <v>121</v>
      </c>
      <c r="E266" s="148" t="s">
        <v>641</v>
      </c>
      <c r="F266" s="149" t="s">
        <v>642</v>
      </c>
      <c r="G266" s="150" t="s">
        <v>165</v>
      </c>
      <c r="H266" s="151">
        <v>3</v>
      </c>
      <c r="I266" s="152"/>
      <c r="J266" s="153">
        <f t="shared" si="50"/>
        <v>0</v>
      </c>
      <c r="K266" s="154"/>
      <c r="L266" s="155"/>
      <c r="M266" s="156" t="s">
        <v>1</v>
      </c>
      <c r="N266" s="157" t="s">
        <v>40</v>
      </c>
      <c r="O266" s="54"/>
      <c r="P266" s="143">
        <f t="shared" si="51"/>
        <v>0</v>
      </c>
      <c r="Q266" s="143">
        <v>4.0000000000000002E-4</v>
      </c>
      <c r="R266" s="143">
        <f t="shared" si="52"/>
        <v>1.2000000000000001E-3</v>
      </c>
      <c r="S266" s="143">
        <v>0</v>
      </c>
      <c r="T266" s="144">
        <f t="shared" si="53"/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45" t="s">
        <v>253</v>
      </c>
      <c r="AT266" s="145" t="s">
        <v>121</v>
      </c>
      <c r="AU266" s="145" t="s">
        <v>85</v>
      </c>
      <c r="AY266" s="13" t="s">
        <v>123</v>
      </c>
      <c r="BE266" s="146">
        <f t="shared" si="54"/>
        <v>0</v>
      </c>
      <c r="BF266" s="146">
        <f t="shared" si="55"/>
        <v>0</v>
      </c>
      <c r="BG266" s="146">
        <f t="shared" si="56"/>
        <v>0</v>
      </c>
      <c r="BH266" s="146">
        <f t="shared" si="57"/>
        <v>0</v>
      </c>
      <c r="BI266" s="146">
        <f t="shared" si="58"/>
        <v>0</v>
      </c>
      <c r="BJ266" s="13" t="s">
        <v>83</v>
      </c>
      <c r="BK266" s="146">
        <f t="shared" si="59"/>
        <v>0</v>
      </c>
      <c r="BL266" s="13" t="s">
        <v>191</v>
      </c>
      <c r="BM266" s="145" t="s">
        <v>643</v>
      </c>
    </row>
    <row r="267" spans="1:65" s="1" customFormat="1" ht="16.5" customHeight="1">
      <c r="A267" s="28"/>
      <c r="B267" s="132"/>
      <c r="C267" s="147" t="s">
        <v>644</v>
      </c>
      <c r="D267" s="147" t="s">
        <v>121</v>
      </c>
      <c r="E267" s="148" t="s">
        <v>645</v>
      </c>
      <c r="F267" s="149" t="s">
        <v>646</v>
      </c>
      <c r="G267" s="150" t="s">
        <v>165</v>
      </c>
      <c r="H267" s="151">
        <v>20</v>
      </c>
      <c r="I267" s="152"/>
      <c r="J267" s="153">
        <f t="shared" si="50"/>
        <v>0</v>
      </c>
      <c r="K267" s="154"/>
      <c r="L267" s="155"/>
      <c r="M267" s="156" t="s">
        <v>1</v>
      </c>
      <c r="N267" s="157" t="s">
        <v>40</v>
      </c>
      <c r="O267" s="54"/>
      <c r="P267" s="143">
        <f t="shared" si="51"/>
        <v>0</v>
      </c>
      <c r="Q267" s="143">
        <v>4.6999999999999999E-4</v>
      </c>
      <c r="R267" s="143">
        <f t="shared" si="52"/>
        <v>9.4000000000000004E-3</v>
      </c>
      <c r="S267" s="143">
        <v>0</v>
      </c>
      <c r="T267" s="144">
        <f t="shared" si="53"/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45" t="s">
        <v>253</v>
      </c>
      <c r="AT267" s="145" t="s">
        <v>121</v>
      </c>
      <c r="AU267" s="145" t="s">
        <v>85</v>
      </c>
      <c r="AY267" s="13" t="s">
        <v>123</v>
      </c>
      <c r="BE267" s="146">
        <f t="shared" si="54"/>
        <v>0</v>
      </c>
      <c r="BF267" s="146">
        <f t="shared" si="55"/>
        <v>0</v>
      </c>
      <c r="BG267" s="146">
        <f t="shared" si="56"/>
        <v>0</v>
      </c>
      <c r="BH267" s="146">
        <f t="shared" si="57"/>
        <v>0</v>
      </c>
      <c r="BI267" s="146">
        <f t="shared" si="58"/>
        <v>0</v>
      </c>
      <c r="BJ267" s="13" t="s">
        <v>83</v>
      </c>
      <c r="BK267" s="146">
        <f t="shared" si="59"/>
        <v>0</v>
      </c>
      <c r="BL267" s="13" t="s">
        <v>191</v>
      </c>
      <c r="BM267" s="145" t="s">
        <v>647</v>
      </c>
    </row>
    <row r="268" spans="1:65" s="1" customFormat="1" ht="16.5" customHeight="1">
      <c r="A268" s="28"/>
      <c r="B268" s="132"/>
      <c r="C268" s="147" t="s">
        <v>604</v>
      </c>
      <c r="D268" s="147" t="s">
        <v>121</v>
      </c>
      <c r="E268" s="148" t="s">
        <v>648</v>
      </c>
      <c r="F268" s="149" t="s">
        <v>649</v>
      </c>
      <c r="G268" s="150" t="s">
        <v>165</v>
      </c>
      <c r="H268" s="151">
        <v>8</v>
      </c>
      <c r="I268" s="152"/>
      <c r="J268" s="153">
        <f t="shared" si="50"/>
        <v>0</v>
      </c>
      <c r="K268" s="154"/>
      <c r="L268" s="155"/>
      <c r="M268" s="156" t="s">
        <v>1</v>
      </c>
      <c r="N268" s="157" t="s">
        <v>40</v>
      </c>
      <c r="O268" s="54"/>
      <c r="P268" s="143">
        <f t="shared" si="51"/>
        <v>0</v>
      </c>
      <c r="Q268" s="143">
        <v>4.6999999999999999E-4</v>
      </c>
      <c r="R268" s="143">
        <f t="shared" si="52"/>
        <v>3.7599999999999999E-3</v>
      </c>
      <c r="S268" s="143">
        <v>0</v>
      </c>
      <c r="T268" s="144">
        <f t="shared" si="53"/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45" t="s">
        <v>253</v>
      </c>
      <c r="AT268" s="145" t="s">
        <v>121</v>
      </c>
      <c r="AU268" s="145" t="s">
        <v>85</v>
      </c>
      <c r="AY268" s="13" t="s">
        <v>123</v>
      </c>
      <c r="BE268" s="146">
        <f t="shared" si="54"/>
        <v>0</v>
      </c>
      <c r="BF268" s="146">
        <f t="shared" si="55"/>
        <v>0</v>
      </c>
      <c r="BG268" s="146">
        <f t="shared" si="56"/>
        <v>0</v>
      </c>
      <c r="BH268" s="146">
        <f t="shared" si="57"/>
        <v>0</v>
      </c>
      <c r="BI268" s="146">
        <f t="shared" si="58"/>
        <v>0</v>
      </c>
      <c r="BJ268" s="13" t="s">
        <v>83</v>
      </c>
      <c r="BK268" s="146">
        <f t="shared" si="59"/>
        <v>0</v>
      </c>
      <c r="BL268" s="13" t="s">
        <v>191</v>
      </c>
      <c r="BM268" s="145" t="s">
        <v>650</v>
      </c>
    </row>
    <row r="269" spans="1:65" s="1" customFormat="1" ht="16.5" customHeight="1">
      <c r="A269" s="28"/>
      <c r="B269" s="132"/>
      <c r="C269" s="147" t="s">
        <v>651</v>
      </c>
      <c r="D269" s="147" t="s">
        <v>121</v>
      </c>
      <c r="E269" s="148" t="s">
        <v>652</v>
      </c>
      <c r="F269" s="149" t="s">
        <v>653</v>
      </c>
      <c r="G269" s="150" t="s">
        <v>165</v>
      </c>
      <c r="H269" s="151">
        <v>17</v>
      </c>
      <c r="I269" s="152"/>
      <c r="J269" s="153">
        <f t="shared" si="50"/>
        <v>0</v>
      </c>
      <c r="K269" s="154"/>
      <c r="L269" s="155"/>
      <c r="M269" s="156" t="s">
        <v>1</v>
      </c>
      <c r="N269" s="157" t="s">
        <v>40</v>
      </c>
      <c r="O269" s="54"/>
      <c r="P269" s="143">
        <f t="shared" si="51"/>
        <v>0</v>
      </c>
      <c r="Q269" s="143">
        <v>4.6999999999999999E-4</v>
      </c>
      <c r="R269" s="143">
        <f t="shared" si="52"/>
        <v>7.9900000000000006E-3</v>
      </c>
      <c r="S269" s="143">
        <v>0</v>
      </c>
      <c r="T269" s="144">
        <f t="shared" si="53"/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45" t="s">
        <v>253</v>
      </c>
      <c r="AT269" s="145" t="s">
        <v>121</v>
      </c>
      <c r="AU269" s="145" t="s">
        <v>85</v>
      </c>
      <c r="AY269" s="13" t="s">
        <v>123</v>
      </c>
      <c r="BE269" s="146">
        <f t="shared" si="54"/>
        <v>0</v>
      </c>
      <c r="BF269" s="146">
        <f t="shared" si="55"/>
        <v>0</v>
      </c>
      <c r="BG269" s="146">
        <f t="shared" si="56"/>
        <v>0</v>
      </c>
      <c r="BH269" s="146">
        <f t="shared" si="57"/>
        <v>0</v>
      </c>
      <c r="BI269" s="146">
        <f t="shared" si="58"/>
        <v>0</v>
      </c>
      <c r="BJ269" s="13" t="s">
        <v>83</v>
      </c>
      <c r="BK269" s="146">
        <f t="shared" si="59"/>
        <v>0</v>
      </c>
      <c r="BL269" s="13" t="s">
        <v>191</v>
      </c>
      <c r="BM269" s="145" t="s">
        <v>654</v>
      </c>
    </row>
    <row r="270" spans="1:65" s="1" customFormat="1" ht="16.5" customHeight="1">
      <c r="A270" s="28"/>
      <c r="B270" s="132"/>
      <c r="C270" s="147" t="s">
        <v>655</v>
      </c>
      <c r="D270" s="147" t="s">
        <v>121</v>
      </c>
      <c r="E270" s="148" t="s">
        <v>656</v>
      </c>
      <c r="F270" s="149" t="s">
        <v>657</v>
      </c>
      <c r="G270" s="150" t="s">
        <v>165</v>
      </c>
      <c r="H270" s="151">
        <v>1</v>
      </c>
      <c r="I270" s="152"/>
      <c r="J270" s="153">
        <f t="shared" si="50"/>
        <v>0</v>
      </c>
      <c r="K270" s="154"/>
      <c r="L270" s="155"/>
      <c r="M270" s="156" t="s">
        <v>1</v>
      </c>
      <c r="N270" s="157" t="s">
        <v>40</v>
      </c>
      <c r="O270" s="54"/>
      <c r="P270" s="143">
        <f t="shared" si="51"/>
        <v>0</v>
      </c>
      <c r="Q270" s="143">
        <v>4.6999999999999999E-4</v>
      </c>
      <c r="R270" s="143">
        <f t="shared" si="52"/>
        <v>4.6999999999999999E-4</v>
      </c>
      <c r="S270" s="143">
        <v>0</v>
      </c>
      <c r="T270" s="144">
        <f t="shared" si="53"/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45" t="s">
        <v>253</v>
      </c>
      <c r="AT270" s="145" t="s">
        <v>121</v>
      </c>
      <c r="AU270" s="145" t="s">
        <v>85</v>
      </c>
      <c r="AY270" s="13" t="s">
        <v>123</v>
      </c>
      <c r="BE270" s="146">
        <f t="shared" si="54"/>
        <v>0</v>
      </c>
      <c r="BF270" s="146">
        <f t="shared" si="55"/>
        <v>0</v>
      </c>
      <c r="BG270" s="146">
        <f t="shared" si="56"/>
        <v>0</v>
      </c>
      <c r="BH270" s="146">
        <f t="shared" si="57"/>
        <v>0</v>
      </c>
      <c r="BI270" s="146">
        <f t="shared" si="58"/>
        <v>0</v>
      </c>
      <c r="BJ270" s="13" t="s">
        <v>83</v>
      </c>
      <c r="BK270" s="146">
        <f t="shared" si="59"/>
        <v>0</v>
      </c>
      <c r="BL270" s="13" t="s">
        <v>191</v>
      </c>
      <c r="BM270" s="145" t="s">
        <v>658</v>
      </c>
    </row>
    <row r="271" spans="1:65" s="1" customFormat="1" ht="16.5" customHeight="1">
      <c r="A271" s="28"/>
      <c r="B271" s="132"/>
      <c r="C271" s="147" t="s">
        <v>659</v>
      </c>
      <c r="D271" s="147" t="s">
        <v>121</v>
      </c>
      <c r="E271" s="148" t="s">
        <v>660</v>
      </c>
      <c r="F271" s="149" t="s">
        <v>661</v>
      </c>
      <c r="G271" s="150" t="s">
        <v>165</v>
      </c>
      <c r="H271" s="151">
        <v>5</v>
      </c>
      <c r="I271" s="152"/>
      <c r="J271" s="153">
        <f t="shared" si="50"/>
        <v>0</v>
      </c>
      <c r="K271" s="154"/>
      <c r="L271" s="155"/>
      <c r="M271" s="156" t="s">
        <v>1</v>
      </c>
      <c r="N271" s="157" t="s">
        <v>40</v>
      </c>
      <c r="O271" s="54"/>
      <c r="P271" s="143">
        <f t="shared" si="51"/>
        <v>0</v>
      </c>
      <c r="Q271" s="143">
        <v>4.6999999999999999E-4</v>
      </c>
      <c r="R271" s="143">
        <f t="shared" si="52"/>
        <v>2.3500000000000001E-3</v>
      </c>
      <c r="S271" s="143">
        <v>0</v>
      </c>
      <c r="T271" s="144">
        <f t="shared" si="53"/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45" t="s">
        <v>253</v>
      </c>
      <c r="AT271" s="145" t="s">
        <v>121</v>
      </c>
      <c r="AU271" s="145" t="s">
        <v>85</v>
      </c>
      <c r="AY271" s="13" t="s">
        <v>123</v>
      </c>
      <c r="BE271" s="146">
        <f t="shared" si="54"/>
        <v>0</v>
      </c>
      <c r="BF271" s="146">
        <f t="shared" si="55"/>
        <v>0</v>
      </c>
      <c r="BG271" s="146">
        <f t="shared" si="56"/>
        <v>0</v>
      </c>
      <c r="BH271" s="146">
        <f t="shared" si="57"/>
        <v>0</v>
      </c>
      <c r="BI271" s="146">
        <f t="shared" si="58"/>
        <v>0</v>
      </c>
      <c r="BJ271" s="13" t="s">
        <v>83</v>
      </c>
      <c r="BK271" s="146">
        <f t="shared" si="59"/>
        <v>0</v>
      </c>
      <c r="BL271" s="13" t="s">
        <v>191</v>
      </c>
      <c r="BM271" s="145" t="s">
        <v>662</v>
      </c>
    </row>
    <row r="272" spans="1:65" s="1" customFormat="1" ht="16.5" customHeight="1">
      <c r="A272" s="28"/>
      <c r="B272" s="132"/>
      <c r="C272" s="147" t="s">
        <v>663</v>
      </c>
      <c r="D272" s="147" t="s">
        <v>121</v>
      </c>
      <c r="E272" s="148" t="s">
        <v>664</v>
      </c>
      <c r="F272" s="149" t="s">
        <v>665</v>
      </c>
      <c r="G272" s="150" t="s">
        <v>165</v>
      </c>
      <c r="H272" s="151">
        <v>2</v>
      </c>
      <c r="I272" s="152"/>
      <c r="J272" s="153">
        <f t="shared" si="50"/>
        <v>0</v>
      </c>
      <c r="K272" s="154"/>
      <c r="L272" s="155"/>
      <c r="M272" s="156" t="s">
        <v>1</v>
      </c>
      <c r="N272" s="157" t="s">
        <v>40</v>
      </c>
      <c r="O272" s="54"/>
      <c r="P272" s="143">
        <f t="shared" si="51"/>
        <v>0</v>
      </c>
      <c r="Q272" s="143">
        <v>2.2000000000000001E-4</v>
      </c>
      <c r="R272" s="143">
        <f t="shared" si="52"/>
        <v>4.4000000000000002E-4</v>
      </c>
      <c r="S272" s="143">
        <v>0</v>
      </c>
      <c r="T272" s="144">
        <f t="shared" si="53"/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45" t="s">
        <v>253</v>
      </c>
      <c r="AT272" s="145" t="s">
        <v>121</v>
      </c>
      <c r="AU272" s="145" t="s">
        <v>85</v>
      </c>
      <c r="AY272" s="13" t="s">
        <v>123</v>
      </c>
      <c r="BE272" s="146">
        <f t="shared" si="54"/>
        <v>0</v>
      </c>
      <c r="BF272" s="146">
        <f t="shared" si="55"/>
        <v>0</v>
      </c>
      <c r="BG272" s="146">
        <f t="shared" si="56"/>
        <v>0</v>
      </c>
      <c r="BH272" s="146">
        <f t="shared" si="57"/>
        <v>0</v>
      </c>
      <c r="BI272" s="146">
        <f t="shared" si="58"/>
        <v>0</v>
      </c>
      <c r="BJ272" s="13" t="s">
        <v>83</v>
      </c>
      <c r="BK272" s="146">
        <f t="shared" si="59"/>
        <v>0</v>
      </c>
      <c r="BL272" s="13" t="s">
        <v>191</v>
      </c>
      <c r="BM272" s="145" t="s">
        <v>666</v>
      </c>
    </row>
    <row r="273" spans="1:65" s="1" customFormat="1" ht="16.5" customHeight="1">
      <c r="A273" s="28"/>
      <c r="B273" s="132"/>
      <c r="C273" s="147" t="s">
        <v>667</v>
      </c>
      <c r="D273" s="147" t="s">
        <v>121</v>
      </c>
      <c r="E273" s="148" t="s">
        <v>668</v>
      </c>
      <c r="F273" s="149" t="s">
        <v>669</v>
      </c>
      <c r="G273" s="150" t="s">
        <v>165</v>
      </c>
      <c r="H273" s="151">
        <v>7</v>
      </c>
      <c r="I273" s="152"/>
      <c r="J273" s="153">
        <f t="shared" si="50"/>
        <v>0</v>
      </c>
      <c r="K273" s="154"/>
      <c r="L273" s="155"/>
      <c r="M273" s="156" t="s">
        <v>1</v>
      </c>
      <c r="N273" s="157" t="s">
        <v>40</v>
      </c>
      <c r="O273" s="54"/>
      <c r="P273" s="143">
        <f t="shared" si="51"/>
        <v>0</v>
      </c>
      <c r="Q273" s="143">
        <v>2.2000000000000001E-4</v>
      </c>
      <c r="R273" s="143">
        <f t="shared" si="52"/>
        <v>1.5400000000000001E-3</v>
      </c>
      <c r="S273" s="143">
        <v>0</v>
      </c>
      <c r="T273" s="144">
        <f t="shared" si="53"/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45" t="s">
        <v>253</v>
      </c>
      <c r="AT273" s="145" t="s">
        <v>121</v>
      </c>
      <c r="AU273" s="145" t="s">
        <v>85</v>
      </c>
      <c r="AY273" s="13" t="s">
        <v>123</v>
      </c>
      <c r="BE273" s="146">
        <f t="shared" si="54"/>
        <v>0</v>
      </c>
      <c r="BF273" s="146">
        <f t="shared" si="55"/>
        <v>0</v>
      </c>
      <c r="BG273" s="146">
        <f t="shared" si="56"/>
        <v>0</v>
      </c>
      <c r="BH273" s="146">
        <f t="shared" si="57"/>
        <v>0</v>
      </c>
      <c r="BI273" s="146">
        <f t="shared" si="58"/>
        <v>0</v>
      </c>
      <c r="BJ273" s="13" t="s">
        <v>83</v>
      </c>
      <c r="BK273" s="146">
        <f t="shared" si="59"/>
        <v>0</v>
      </c>
      <c r="BL273" s="13" t="s">
        <v>191</v>
      </c>
      <c r="BM273" s="145" t="s">
        <v>670</v>
      </c>
    </row>
    <row r="274" spans="1:65" s="1" customFormat="1" ht="16.5" customHeight="1">
      <c r="A274" s="28"/>
      <c r="B274" s="132"/>
      <c r="C274" s="147" t="s">
        <v>671</v>
      </c>
      <c r="D274" s="147" t="s">
        <v>121</v>
      </c>
      <c r="E274" s="148" t="s">
        <v>672</v>
      </c>
      <c r="F274" s="149" t="s">
        <v>673</v>
      </c>
      <c r="G274" s="150" t="s">
        <v>165</v>
      </c>
      <c r="H274" s="151">
        <v>1</v>
      </c>
      <c r="I274" s="152"/>
      <c r="J274" s="153">
        <f t="shared" si="50"/>
        <v>0</v>
      </c>
      <c r="K274" s="154"/>
      <c r="L274" s="155"/>
      <c r="M274" s="156" t="s">
        <v>1</v>
      </c>
      <c r="N274" s="157" t="s">
        <v>40</v>
      </c>
      <c r="O274" s="54"/>
      <c r="P274" s="143">
        <f t="shared" si="51"/>
        <v>0</v>
      </c>
      <c r="Q274" s="143">
        <v>2.2000000000000001E-4</v>
      </c>
      <c r="R274" s="143">
        <f t="shared" si="52"/>
        <v>2.2000000000000001E-4</v>
      </c>
      <c r="S274" s="143">
        <v>0</v>
      </c>
      <c r="T274" s="144">
        <f t="shared" si="53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45" t="s">
        <v>253</v>
      </c>
      <c r="AT274" s="145" t="s">
        <v>121</v>
      </c>
      <c r="AU274" s="145" t="s">
        <v>85</v>
      </c>
      <c r="AY274" s="13" t="s">
        <v>123</v>
      </c>
      <c r="BE274" s="146">
        <f t="shared" si="54"/>
        <v>0</v>
      </c>
      <c r="BF274" s="146">
        <f t="shared" si="55"/>
        <v>0</v>
      </c>
      <c r="BG274" s="146">
        <f t="shared" si="56"/>
        <v>0</v>
      </c>
      <c r="BH274" s="146">
        <f t="shared" si="57"/>
        <v>0</v>
      </c>
      <c r="BI274" s="146">
        <f t="shared" si="58"/>
        <v>0</v>
      </c>
      <c r="BJ274" s="13" t="s">
        <v>83</v>
      </c>
      <c r="BK274" s="146">
        <f t="shared" si="59"/>
        <v>0</v>
      </c>
      <c r="BL274" s="13" t="s">
        <v>191</v>
      </c>
      <c r="BM274" s="145" t="s">
        <v>674</v>
      </c>
    </row>
    <row r="275" spans="1:65" s="1" customFormat="1" ht="16.5" customHeight="1">
      <c r="A275" s="28"/>
      <c r="B275" s="132"/>
      <c r="C275" s="147" t="s">
        <v>675</v>
      </c>
      <c r="D275" s="147" t="s">
        <v>121</v>
      </c>
      <c r="E275" s="148" t="s">
        <v>676</v>
      </c>
      <c r="F275" s="149" t="s">
        <v>677</v>
      </c>
      <c r="G275" s="150" t="s">
        <v>165</v>
      </c>
      <c r="H275" s="151">
        <v>50</v>
      </c>
      <c r="I275" s="152"/>
      <c r="J275" s="153">
        <f t="shared" si="50"/>
        <v>0</v>
      </c>
      <c r="K275" s="154"/>
      <c r="L275" s="155"/>
      <c r="M275" s="156" t="s">
        <v>1</v>
      </c>
      <c r="N275" s="157" t="s">
        <v>40</v>
      </c>
      <c r="O275" s="54"/>
      <c r="P275" s="143">
        <f t="shared" si="51"/>
        <v>0</v>
      </c>
      <c r="Q275" s="143">
        <v>1.0000000000000001E-5</v>
      </c>
      <c r="R275" s="143">
        <f t="shared" si="52"/>
        <v>5.0000000000000001E-4</v>
      </c>
      <c r="S275" s="143">
        <v>0</v>
      </c>
      <c r="T275" s="144">
        <f t="shared" si="5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45" t="s">
        <v>253</v>
      </c>
      <c r="AT275" s="145" t="s">
        <v>121</v>
      </c>
      <c r="AU275" s="145" t="s">
        <v>85</v>
      </c>
      <c r="AY275" s="13" t="s">
        <v>123</v>
      </c>
      <c r="BE275" s="146">
        <f t="shared" si="54"/>
        <v>0</v>
      </c>
      <c r="BF275" s="146">
        <f t="shared" si="55"/>
        <v>0</v>
      </c>
      <c r="BG275" s="146">
        <f t="shared" si="56"/>
        <v>0</v>
      </c>
      <c r="BH275" s="146">
        <f t="shared" si="57"/>
        <v>0</v>
      </c>
      <c r="BI275" s="146">
        <f t="shared" si="58"/>
        <v>0</v>
      </c>
      <c r="BJ275" s="13" t="s">
        <v>83</v>
      </c>
      <c r="BK275" s="146">
        <f t="shared" si="59"/>
        <v>0</v>
      </c>
      <c r="BL275" s="13" t="s">
        <v>191</v>
      </c>
      <c r="BM275" s="145" t="s">
        <v>678</v>
      </c>
    </row>
    <row r="276" spans="1:65" s="1" customFormat="1" ht="16.5" customHeight="1">
      <c r="A276" s="28"/>
      <c r="B276" s="132"/>
      <c r="C276" s="147" t="s">
        <v>679</v>
      </c>
      <c r="D276" s="147" t="s">
        <v>121</v>
      </c>
      <c r="E276" s="148" t="s">
        <v>680</v>
      </c>
      <c r="F276" s="149" t="s">
        <v>681</v>
      </c>
      <c r="G276" s="150" t="s">
        <v>165</v>
      </c>
      <c r="H276" s="151">
        <v>45</v>
      </c>
      <c r="I276" s="152"/>
      <c r="J276" s="153">
        <f t="shared" si="50"/>
        <v>0</v>
      </c>
      <c r="K276" s="154"/>
      <c r="L276" s="155"/>
      <c r="M276" s="156" t="s">
        <v>1</v>
      </c>
      <c r="N276" s="157" t="s">
        <v>40</v>
      </c>
      <c r="O276" s="54"/>
      <c r="P276" s="143">
        <f t="shared" si="51"/>
        <v>0</v>
      </c>
      <c r="Q276" s="143">
        <v>1.0000000000000001E-5</v>
      </c>
      <c r="R276" s="143">
        <f t="shared" si="52"/>
        <v>4.5000000000000004E-4</v>
      </c>
      <c r="S276" s="143">
        <v>0</v>
      </c>
      <c r="T276" s="144">
        <f t="shared" si="5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45" t="s">
        <v>253</v>
      </c>
      <c r="AT276" s="145" t="s">
        <v>121</v>
      </c>
      <c r="AU276" s="145" t="s">
        <v>85</v>
      </c>
      <c r="AY276" s="13" t="s">
        <v>123</v>
      </c>
      <c r="BE276" s="146">
        <f t="shared" si="54"/>
        <v>0</v>
      </c>
      <c r="BF276" s="146">
        <f t="shared" si="55"/>
        <v>0</v>
      </c>
      <c r="BG276" s="146">
        <f t="shared" si="56"/>
        <v>0</v>
      </c>
      <c r="BH276" s="146">
        <f t="shared" si="57"/>
        <v>0</v>
      </c>
      <c r="BI276" s="146">
        <f t="shared" si="58"/>
        <v>0</v>
      </c>
      <c r="BJ276" s="13" t="s">
        <v>83</v>
      </c>
      <c r="BK276" s="146">
        <f t="shared" si="59"/>
        <v>0</v>
      </c>
      <c r="BL276" s="13" t="s">
        <v>191</v>
      </c>
      <c r="BM276" s="145" t="s">
        <v>682</v>
      </c>
    </row>
    <row r="277" spans="1:65" s="1" customFormat="1" ht="16.5" customHeight="1">
      <c r="A277" s="28"/>
      <c r="B277" s="132"/>
      <c r="C277" s="147" t="s">
        <v>683</v>
      </c>
      <c r="D277" s="147" t="s">
        <v>121</v>
      </c>
      <c r="E277" s="148" t="s">
        <v>684</v>
      </c>
      <c r="F277" s="149" t="s">
        <v>685</v>
      </c>
      <c r="G277" s="150" t="s">
        <v>165</v>
      </c>
      <c r="H277" s="151">
        <v>3</v>
      </c>
      <c r="I277" s="152"/>
      <c r="J277" s="153">
        <f t="shared" si="50"/>
        <v>0</v>
      </c>
      <c r="K277" s="154"/>
      <c r="L277" s="155"/>
      <c r="M277" s="156" t="s">
        <v>1</v>
      </c>
      <c r="N277" s="157" t="s">
        <v>40</v>
      </c>
      <c r="O277" s="54"/>
      <c r="P277" s="143">
        <f t="shared" si="51"/>
        <v>0</v>
      </c>
      <c r="Q277" s="143">
        <v>1.0000000000000001E-5</v>
      </c>
      <c r="R277" s="143">
        <f t="shared" si="52"/>
        <v>3.0000000000000004E-5</v>
      </c>
      <c r="S277" s="143">
        <v>0</v>
      </c>
      <c r="T277" s="144">
        <f t="shared" si="5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45" t="s">
        <v>253</v>
      </c>
      <c r="AT277" s="145" t="s">
        <v>121</v>
      </c>
      <c r="AU277" s="145" t="s">
        <v>85</v>
      </c>
      <c r="AY277" s="13" t="s">
        <v>123</v>
      </c>
      <c r="BE277" s="146">
        <f t="shared" si="54"/>
        <v>0</v>
      </c>
      <c r="BF277" s="146">
        <f t="shared" si="55"/>
        <v>0</v>
      </c>
      <c r="BG277" s="146">
        <f t="shared" si="56"/>
        <v>0</v>
      </c>
      <c r="BH277" s="146">
        <f t="shared" si="57"/>
        <v>0</v>
      </c>
      <c r="BI277" s="146">
        <f t="shared" si="58"/>
        <v>0</v>
      </c>
      <c r="BJ277" s="13" t="s">
        <v>83</v>
      </c>
      <c r="BK277" s="146">
        <f t="shared" si="59"/>
        <v>0</v>
      </c>
      <c r="BL277" s="13" t="s">
        <v>191</v>
      </c>
      <c r="BM277" s="145" t="s">
        <v>686</v>
      </c>
    </row>
    <row r="278" spans="1:65" s="1" customFormat="1" ht="16.5" customHeight="1">
      <c r="A278" s="28"/>
      <c r="B278" s="132"/>
      <c r="C278" s="147" t="s">
        <v>687</v>
      </c>
      <c r="D278" s="147" t="s">
        <v>121</v>
      </c>
      <c r="E278" s="148" t="s">
        <v>688</v>
      </c>
      <c r="F278" s="149" t="s">
        <v>689</v>
      </c>
      <c r="G278" s="150" t="s">
        <v>165</v>
      </c>
      <c r="H278" s="151">
        <v>1</v>
      </c>
      <c r="I278" s="152"/>
      <c r="J278" s="153">
        <f t="shared" si="50"/>
        <v>0</v>
      </c>
      <c r="K278" s="154"/>
      <c r="L278" s="155"/>
      <c r="M278" s="156" t="s">
        <v>1</v>
      </c>
      <c r="N278" s="157" t="s">
        <v>40</v>
      </c>
      <c r="O278" s="54"/>
      <c r="P278" s="143">
        <f t="shared" si="51"/>
        <v>0</v>
      </c>
      <c r="Q278" s="143">
        <v>4.4999999999999999E-4</v>
      </c>
      <c r="R278" s="143">
        <f t="shared" si="52"/>
        <v>4.4999999999999999E-4</v>
      </c>
      <c r="S278" s="143">
        <v>0</v>
      </c>
      <c r="T278" s="144">
        <f t="shared" si="53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45" t="s">
        <v>253</v>
      </c>
      <c r="AT278" s="145" t="s">
        <v>121</v>
      </c>
      <c r="AU278" s="145" t="s">
        <v>85</v>
      </c>
      <c r="AY278" s="13" t="s">
        <v>123</v>
      </c>
      <c r="BE278" s="146">
        <f t="shared" si="54"/>
        <v>0</v>
      </c>
      <c r="BF278" s="146">
        <f t="shared" si="55"/>
        <v>0</v>
      </c>
      <c r="BG278" s="146">
        <f t="shared" si="56"/>
        <v>0</v>
      </c>
      <c r="BH278" s="146">
        <f t="shared" si="57"/>
        <v>0</v>
      </c>
      <c r="BI278" s="146">
        <f t="shared" si="58"/>
        <v>0</v>
      </c>
      <c r="BJ278" s="13" t="s">
        <v>83</v>
      </c>
      <c r="BK278" s="146">
        <f t="shared" si="59"/>
        <v>0</v>
      </c>
      <c r="BL278" s="13" t="s">
        <v>191</v>
      </c>
      <c r="BM278" s="145" t="s">
        <v>690</v>
      </c>
    </row>
    <row r="279" spans="1:65" s="1" customFormat="1" ht="16.5" customHeight="1">
      <c r="A279" s="28"/>
      <c r="B279" s="132"/>
      <c r="C279" s="133" t="s">
        <v>691</v>
      </c>
      <c r="D279" s="133" t="s">
        <v>126</v>
      </c>
      <c r="E279" s="134" t="s">
        <v>692</v>
      </c>
      <c r="F279" s="135" t="s">
        <v>693</v>
      </c>
      <c r="G279" s="136" t="s">
        <v>165</v>
      </c>
      <c r="H279" s="137">
        <v>1</v>
      </c>
      <c r="I279" s="138"/>
      <c r="J279" s="139">
        <f t="shared" si="50"/>
        <v>0</v>
      </c>
      <c r="K279" s="140"/>
      <c r="L279" s="29"/>
      <c r="M279" s="141" t="s">
        <v>1</v>
      </c>
      <c r="N279" s="142" t="s">
        <v>40</v>
      </c>
      <c r="O279" s="54"/>
      <c r="P279" s="143">
        <f t="shared" si="51"/>
        <v>0</v>
      </c>
      <c r="Q279" s="143">
        <v>0</v>
      </c>
      <c r="R279" s="143">
        <f t="shared" si="52"/>
        <v>0</v>
      </c>
      <c r="S279" s="143">
        <v>0</v>
      </c>
      <c r="T279" s="144">
        <f t="shared" si="53"/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45" t="s">
        <v>191</v>
      </c>
      <c r="AT279" s="145" t="s">
        <v>126</v>
      </c>
      <c r="AU279" s="145" t="s">
        <v>85</v>
      </c>
      <c r="AY279" s="13" t="s">
        <v>123</v>
      </c>
      <c r="BE279" s="146">
        <f t="shared" si="54"/>
        <v>0</v>
      </c>
      <c r="BF279" s="146">
        <f t="shared" si="55"/>
        <v>0</v>
      </c>
      <c r="BG279" s="146">
        <f t="shared" si="56"/>
        <v>0</v>
      </c>
      <c r="BH279" s="146">
        <f t="shared" si="57"/>
        <v>0</v>
      </c>
      <c r="BI279" s="146">
        <f t="shared" si="58"/>
        <v>0</v>
      </c>
      <c r="BJ279" s="13" t="s">
        <v>83</v>
      </c>
      <c r="BK279" s="146">
        <f t="shared" si="59"/>
        <v>0</v>
      </c>
      <c r="BL279" s="13" t="s">
        <v>191</v>
      </c>
      <c r="BM279" s="145" t="s">
        <v>694</v>
      </c>
    </row>
    <row r="280" spans="1:65" s="11" customFormat="1" ht="22.9" customHeight="1">
      <c r="B280" s="119"/>
      <c r="D280" s="120" t="s">
        <v>74</v>
      </c>
      <c r="E280" s="130" t="s">
        <v>695</v>
      </c>
      <c r="F280" s="130" t="s">
        <v>696</v>
      </c>
      <c r="I280" s="122"/>
      <c r="J280" s="131">
        <f>BK280</f>
        <v>0</v>
      </c>
      <c r="L280" s="119"/>
      <c r="M280" s="124"/>
      <c r="N280" s="125"/>
      <c r="O280" s="125"/>
      <c r="P280" s="126">
        <f>SUM(P281:P285)</f>
        <v>0</v>
      </c>
      <c r="Q280" s="125"/>
      <c r="R280" s="126">
        <f>SUM(R281:R285)</f>
        <v>0</v>
      </c>
      <c r="S280" s="125"/>
      <c r="T280" s="127">
        <f>SUM(T281:T285)</f>
        <v>9.8780000000000007E-2</v>
      </c>
      <c r="AR280" s="120" t="s">
        <v>85</v>
      </c>
      <c r="AT280" s="128" t="s">
        <v>74</v>
      </c>
      <c r="AU280" s="128" t="s">
        <v>83</v>
      </c>
      <c r="AY280" s="120" t="s">
        <v>123</v>
      </c>
      <c r="BK280" s="129">
        <f>SUM(BK281:BK285)</f>
        <v>0</v>
      </c>
    </row>
    <row r="281" spans="1:65" s="1" customFormat="1" ht="21.75" customHeight="1">
      <c r="A281" s="28"/>
      <c r="B281" s="132"/>
      <c r="C281" s="133" t="s">
        <v>697</v>
      </c>
      <c r="D281" s="133" t="s">
        <v>126</v>
      </c>
      <c r="E281" s="134" t="s">
        <v>698</v>
      </c>
      <c r="F281" s="135" t="s">
        <v>699</v>
      </c>
      <c r="G281" s="136" t="s">
        <v>165</v>
      </c>
      <c r="H281" s="137">
        <v>1</v>
      </c>
      <c r="I281" s="138"/>
      <c r="J281" s="139">
        <f>ROUND(I281*H281,2)</f>
        <v>0</v>
      </c>
      <c r="K281" s="140"/>
      <c r="L281" s="29"/>
      <c r="M281" s="141" t="s">
        <v>1</v>
      </c>
      <c r="N281" s="142" t="s">
        <v>40</v>
      </c>
      <c r="O281" s="54"/>
      <c r="P281" s="143">
        <f>O281*H281</f>
        <v>0</v>
      </c>
      <c r="Q281" s="143">
        <v>0</v>
      </c>
      <c r="R281" s="143">
        <f>Q281*H281</f>
        <v>0</v>
      </c>
      <c r="S281" s="143">
        <v>0.04</v>
      </c>
      <c r="T281" s="144">
        <f>S281*H281</f>
        <v>0.04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45" t="s">
        <v>191</v>
      </c>
      <c r="AT281" s="145" t="s">
        <v>126</v>
      </c>
      <c r="AU281" s="145" t="s">
        <v>85</v>
      </c>
      <c r="AY281" s="13" t="s">
        <v>123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3" t="s">
        <v>83</v>
      </c>
      <c r="BK281" s="146">
        <f>ROUND(I281*H281,2)</f>
        <v>0</v>
      </c>
      <c r="BL281" s="13" t="s">
        <v>191</v>
      </c>
      <c r="BM281" s="145" t="s">
        <v>700</v>
      </c>
    </row>
    <row r="282" spans="1:65" s="1" customFormat="1" ht="16.5" customHeight="1">
      <c r="A282" s="28"/>
      <c r="B282" s="132"/>
      <c r="C282" s="133" t="s">
        <v>701</v>
      </c>
      <c r="D282" s="133" t="s">
        <v>126</v>
      </c>
      <c r="E282" s="134" t="s">
        <v>702</v>
      </c>
      <c r="F282" s="135" t="s">
        <v>703</v>
      </c>
      <c r="G282" s="136" t="s">
        <v>165</v>
      </c>
      <c r="H282" s="137">
        <v>46</v>
      </c>
      <c r="I282" s="138"/>
      <c r="J282" s="139">
        <f>ROUND(I282*H282,2)</f>
        <v>0</v>
      </c>
      <c r="K282" s="140"/>
      <c r="L282" s="29"/>
      <c r="M282" s="141" t="s">
        <v>1</v>
      </c>
      <c r="N282" s="142" t="s">
        <v>40</v>
      </c>
      <c r="O282" s="54"/>
      <c r="P282" s="143">
        <f>O282*H282</f>
        <v>0</v>
      </c>
      <c r="Q282" s="143">
        <v>0</v>
      </c>
      <c r="R282" s="143">
        <f>Q282*H282</f>
        <v>0</v>
      </c>
      <c r="S282" s="143">
        <v>5.0000000000000002E-5</v>
      </c>
      <c r="T282" s="144">
        <f>S282*H282</f>
        <v>2.3E-3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45" t="s">
        <v>191</v>
      </c>
      <c r="AT282" s="145" t="s">
        <v>126</v>
      </c>
      <c r="AU282" s="145" t="s">
        <v>85</v>
      </c>
      <c r="AY282" s="13" t="s">
        <v>123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3" t="s">
        <v>83</v>
      </c>
      <c r="BK282" s="146">
        <f>ROUND(I282*H282,2)</f>
        <v>0</v>
      </c>
      <c r="BL282" s="13" t="s">
        <v>191</v>
      </c>
      <c r="BM282" s="145" t="s">
        <v>704</v>
      </c>
    </row>
    <row r="283" spans="1:65" s="1" customFormat="1" ht="24.2" customHeight="1">
      <c r="A283" s="28"/>
      <c r="B283" s="132"/>
      <c r="C283" s="133" t="s">
        <v>705</v>
      </c>
      <c r="D283" s="133" t="s">
        <v>126</v>
      </c>
      <c r="E283" s="134" t="s">
        <v>706</v>
      </c>
      <c r="F283" s="135" t="s">
        <v>707</v>
      </c>
      <c r="G283" s="136" t="s">
        <v>165</v>
      </c>
      <c r="H283" s="137">
        <v>56</v>
      </c>
      <c r="I283" s="138"/>
      <c r="J283" s="139">
        <f>ROUND(I283*H283,2)</f>
        <v>0</v>
      </c>
      <c r="K283" s="140"/>
      <c r="L283" s="29"/>
      <c r="M283" s="141" t="s">
        <v>1</v>
      </c>
      <c r="N283" s="142" t="s">
        <v>40</v>
      </c>
      <c r="O283" s="54"/>
      <c r="P283" s="143">
        <f>O283*H283</f>
        <v>0</v>
      </c>
      <c r="Q283" s="143">
        <v>0</v>
      </c>
      <c r="R283" s="143">
        <f>Q283*H283</f>
        <v>0</v>
      </c>
      <c r="S283" s="143">
        <v>8.0000000000000007E-5</v>
      </c>
      <c r="T283" s="144">
        <f>S283*H283</f>
        <v>4.4800000000000005E-3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45" t="s">
        <v>191</v>
      </c>
      <c r="AT283" s="145" t="s">
        <v>126</v>
      </c>
      <c r="AU283" s="145" t="s">
        <v>85</v>
      </c>
      <c r="AY283" s="13" t="s">
        <v>123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3" t="s">
        <v>83</v>
      </c>
      <c r="BK283" s="146">
        <f>ROUND(I283*H283,2)</f>
        <v>0</v>
      </c>
      <c r="BL283" s="13" t="s">
        <v>191</v>
      </c>
      <c r="BM283" s="145" t="s">
        <v>708</v>
      </c>
    </row>
    <row r="284" spans="1:65" s="1" customFormat="1" ht="16.5" customHeight="1">
      <c r="A284" s="28"/>
      <c r="B284" s="132"/>
      <c r="C284" s="133" t="s">
        <v>709</v>
      </c>
      <c r="D284" s="133" t="s">
        <v>126</v>
      </c>
      <c r="E284" s="134" t="s">
        <v>710</v>
      </c>
      <c r="F284" s="135" t="s">
        <v>711</v>
      </c>
      <c r="G284" s="136" t="s">
        <v>165</v>
      </c>
      <c r="H284" s="137">
        <v>52</v>
      </c>
      <c r="I284" s="138"/>
      <c r="J284" s="139">
        <f>ROUND(I284*H284,2)</f>
        <v>0</v>
      </c>
      <c r="K284" s="140"/>
      <c r="L284" s="29"/>
      <c r="M284" s="141" t="s">
        <v>1</v>
      </c>
      <c r="N284" s="142" t="s">
        <v>40</v>
      </c>
      <c r="O284" s="54"/>
      <c r="P284" s="143">
        <f>O284*H284</f>
        <v>0</v>
      </c>
      <c r="Q284" s="143">
        <v>0</v>
      </c>
      <c r="R284" s="143">
        <f>Q284*H284</f>
        <v>0</v>
      </c>
      <c r="S284" s="143">
        <v>1E-3</v>
      </c>
      <c r="T284" s="144">
        <f>S284*H284</f>
        <v>5.2000000000000005E-2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45" t="s">
        <v>191</v>
      </c>
      <c r="AT284" s="145" t="s">
        <v>126</v>
      </c>
      <c r="AU284" s="145" t="s">
        <v>85</v>
      </c>
      <c r="AY284" s="13" t="s">
        <v>123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3" t="s">
        <v>83</v>
      </c>
      <c r="BK284" s="146">
        <f>ROUND(I284*H284,2)</f>
        <v>0</v>
      </c>
      <c r="BL284" s="13" t="s">
        <v>191</v>
      </c>
      <c r="BM284" s="145" t="s">
        <v>712</v>
      </c>
    </row>
    <row r="285" spans="1:65" s="1" customFormat="1" ht="24.2" customHeight="1">
      <c r="A285" s="28"/>
      <c r="B285" s="132"/>
      <c r="C285" s="133" t="s">
        <v>713</v>
      </c>
      <c r="D285" s="133" t="s">
        <v>126</v>
      </c>
      <c r="E285" s="134" t="s">
        <v>714</v>
      </c>
      <c r="F285" s="135" t="s">
        <v>715</v>
      </c>
      <c r="G285" s="136" t="s">
        <v>716</v>
      </c>
      <c r="H285" s="137">
        <v>64</v>
      </c>
      <c r="I285" s="138"/>
      <c r="J285" s="139">
        <f>ROUND(I285*H285,2)</f>
        <v>0</v>
      </c>
      <c r="K285" s="140"/>
      <c r="L285" s="29"/>
      <c r="M285" s="141" t="s">
        <v>1</v>
      </c>
      <c r="N285" s="142" t="s">
        <v>40</v>
      </c>
      <c r="O285" s="54"/>
      <c r="P285" s="143">
        <f>O285*H285</f>
        <v>0</v>
      </c>
      <c r="Q285" s="143">
        <v>0</v>
      </c>
      <c r="R285" s="143">
        <f>Q285*H285</f>
        <v>0</v>
      </c>
      <c r="S285" s="143">
        <v>0</v>
      </c>
      <c r="T285" s="144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45" t="s">
        <v>191</v>
      </c>
      <c r="AT285" s="145" t="s">
        <v>126</v>
      </c>
      <c r="AU285" s="145" t="s">
        <v>85</v>
      </c>
      <c r="AY285" s="13" t="s">
        <v>123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3" t="s">
        <v>83</v>
      </c>
      <c r="BK285" s="146">
        <f>ROUND(I285*H285,2)</f>
        <v>0</v>
      </c>
      <c r="BL285" s="13" t="s">
        <v>191</v>
      </c>
      <c r="BM285" s="145" t="s">
        <v>717</v>
      </c>
    </row>
    <row r="286" spans="1:65" s="11" customFormat="1" ht="22.9" customHeight="1">
      <c r="B286" s="119"/>
      <c r="D286" s="120" t="s">
        <v>74</v>
      </c>
      <c r="E286" s="130" t="s">
        <v>718</v>
      </c>
      <c r="F286" s="130" t="s">
        <v>719</v>
      </c>
      <c r="I286" s="122"/>
      <c r="J286" s="131">
        <f>BK286</f>
        <v>0</v>
      </c>
      <c r="L286" s="119"/>
      <c r="M286" s="124"/>
      <c r="N286" s="125"/>
      <c r="O286" s="125"/>
      <c r="P286" s="126">
        <f>SUM(P287:P294)</f>
        <v>0</v>
      </c>
      <c r="Q286" s="125"/>
      <c r="R286" s="126">
        <f>SUM(R287:R294)</f>
        <v>2.1003749999999997</v>
      </c>
      <c r="S286" s="125"/>
      <c r="T286" s="127">
        <f>SUM(T287:T294)</f>
        <v>0</v>
      </c>
      <c r="AR286" s="120" t="s">
        <v>85</v>
      </c>
      <c r="AT286" s="128" t="s">
        <v>74</v>
      </c>
      <c r="AU286" s="128" t="s">
        <v>83</v>
      </c>
      <c r="AY286" s="120" t="s">
        <v>123</v>
      </c>
      <c r="BK286" s="129">
        <f>SUM(BK287:BK294)</f>
        <v>0</v>
      </c>
    </row>
    <row r="287" spans="1:65" s="1" customFormat="1" ht="37.9" customHeight="1">
      <c r="A287" s="28"/>
      <c r="B287" s="132"/>
      <c r="C287" s="133" t="s">
        <v>720</v>
      </c>
      <c r="D287" s="133" t="s">
        <v>126</v>
      </c>
      <c r="E287" s="134" t="s">
        <v>721</v>
      </c>
      <c r="F287" s="135" t="s">
        <v>722</v>
      </c>
      <c r="G287" s="136" t="s">
        <v>145</v>
      </c>
      <c r="H287" s="137">
        <v>36.5</v>
      </c>
      <c r="I287" s="138"/>
      <c r="J287" s="139">
        <f t="shared" ref="J287:J294" si="60">ROUND(I287*H287,2)</f>
        <v>0</v>
      </c>
      <c r="K287" s="140"/>
      <c r="L287" s="29"/>
      <c r="M287" s="141" t="s">
        <v>1</v>
      </c>
      <c r="N287" s="142" t="s">
        <v>40</v>
      </c>
      <c r="O287" s="54"/>
      <c r="P287" s="143">
        <f t="shared" ref="P287:P294" si="61">O287*H287</f>
        <v>0</v>
      </c>
      <c r="Q287" s="143">
        <v>3.4169999999999999E-2</v>
      </c>
      <c r="R287" s="143">
        <f t="shared" ref="R287:R294" si="62">Q287*H287</f>
        <v>1.2472049999999999</v>
      </c>
      <c r="S287" s="143">
        <v>0</v>
      </c>
      <c r="T287" s="144">
        <f t="shared" ref="T287:T294" si="63"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45" t="s">
        <v>191</v>
      </c>
      <c r="AT287" s="145" t="s">
        <v>126</v>
      </c>
      <c r="AU287" s="145" t="s">
        <v>85</v>
      </c>
      <c r="AY287" s="13" t="s">
        <v>123</v>
      </c>
      <c r="BE287" s="146">
        <f t="shared" ref="BE287:BE294" si="64">IF(N287="základní",J287,0)</f>
        <v>0</v>
      </c>
      <c r="BF287" s="146">
        <f t="shared" ref="BF287:BF294" si="65">IF(N287="snížená",J287,0)</f>
        <v>0</v>
      </c>
      <c r="BG287" s="146">
        <f t="shared" ref="BG287:BG294" si="66">IF(N287="zákl. přenesená",J287,0)</f>
        <v>0</v>
      </c>
      <c r="BH287" s="146">
        <f t="shared" ref="BH287:BH294" si="67">IF(N287="sníž. přenesená",J287,0)</f>
        <v>0</v>
      </c>
      <c r="BI287" s="146">
        <f t="shared" ref="BI287:BI294" si="68">IF(N287="nulová",J287,0)</f>
        <v>0</v>
      </c>
      <c r="BJ287" s="13" t="s">
        <v>83</v>
      </c>
      <c r="BK287" s="146">
        <f t="shared" ref="BK287:BK294" si="69">ROUND(I287*H287,2)</f>
        <v>0</v>
      </c>
      <c r="BL287" s="13" t="s">
        <v>191</v>
      </c>
      <c r="BM287" s="145" t="s">
        <v>723</v>
      </c>
    </row>
    <row r="288" spans="1:65" s="1" customFormat="1" ht="33" customHeight="1">
      <c r="A288" s="28"/>
      <c r="B288" s="132"/>
      <c r="C288" s="133" t="s">
        <v>724</v>
      </c>
      <c r="D288" s="133" t="s">
        <v>126</v>
      </c>
      <c r="E288" s="134" t="s">
        <v>725</v>
      </c>
      <c r="F288" s="135" t="s">
        <v>726</v>
      </c>
      <c r="G288" s="136" t="s">
        <v>145</v>
      </c>
      <c r="H288" s="137">
        <v>85</v>
      </c>
      <c r="I288" s="138"/>
      <c r="J288" s="139">
        <f t="shared" si="60"/>
        <v>0</v>
      </c>
      <c r="K288" s="140"/>
      <c r="L288" s="29"/>
      <c r="M288" s="141" t="s">
        <v>1</v>
      </c>
      <c r="N288" s="142" t="s">
        <v>40</v>
      </c>
      <c r="O288" s="54"/>
      <c r="P288" s="143">
        <f t="shared" si="61"/>
        <v>0</v>
      </c>
      <c r="Q288" s="143">
        <v>1.25E-3</v>
      </c>
      <c r="R288" s="143">
        <f t="shared" si="62"/>
        <v>0.10625</v>
      </c>
      <c r="S288" s="143">
        <v>0</v>
      </c>
      <c r="T288" s="144">
        <f t="shared" si="63"/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45" t="s">
        <v>191</v>
      </c>
      <c r="AT288" s="145" t="s">
        <v>126</v>
      </c>
      <c r="AU288" s="145" t="s">
        <v>85</v>
      </c>
      <c r="AY288" s="13" t="s">
        <v>123</v>
      </c>
      <c r="BE288" s="146">
        <f t="shared" si="64"/>
        <v>0</v>
      </c>
      <c r="BF288" s="146">
        <f t="shared" si="65"/>
        <v>0</v>
      </c>
      <c r="BG288" s="146">
        <f t="shared" si="66"/>
        <v>0</v>
      </c>
      <c r="BH288" s="146">
        <f t="shared" si="67"/>
        <v>0</v>
      </c>
      <c r="BI288" s="146">
        <f t="shared" si="68"/>
        <v>0</v>
      </c>
      <c r="BJ288" s="13" t="s">
        <v>83</v>
      </c>
      <c r="BK288" s="146">
        <f t="shared" si="69"/>
        <v>0</v>
      </c>
      <c r="BL288" s="13" t="s">
        <v>191</v>
      </c>
      <c r="BM288" s="145" t="s">
        <v>727</v>
      </c>
    </row>
    <row r="289" spans="1:65" s="1" customFormat="1" ht="24.2" customHeight="1">
      <c r="A289" s="28"/>
      <c r="B289" s="132"/>
      <c r="C289" s="147" t="s">
        <v>728</v>
      </c>
      <c r="D289" s="147" t="s">
        <v>121</v>
      </c>
      <c r="E289" s="148" t="s">
        <v>729</v>
      </c>
      <c r="F289" s="149" t="s">
        <v>730</v>
      </c>
      <c r="G289" s="150" t="s">
        <v>145</v>
      </c>
      <c r="H289" s="151">
        <v>89.25</v>
      </c>
      <c r="I289" s="152"/>
      <c r="J289" s="153">
        <f t="shared" si="60"/>
        <v>0</v>
      </c>
      <c r="K289" s="154"/>
      <c r="L289" s="155"/>
      <c r="M289" s="156" t="s">
        <v>1</v>
      </c>
      <c r="N289" s="157" t="s">
        <v>40</v>
      </c>
      <c r="O289" s="54"/>
      <c r="P289" s="143">
        <f t="shared" si="61"/>
        <v>0</v>
      </c>
      <c r="Q289" s="143">
        <v>8.0000000000000002E-3</v>
      </c>
      <c r="R289" s="143">
        <f t="shared" si="62"/>
        <v>0.71399999999999997</v>
      </c>
      <c r="S289" s="143">
        <v>0</v>
      </c>
      <c r="T289" s="144">
        <f t="shared" si="63"/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45" t="s">
        <v>253</v>
      </c>
      <c r="AT289" s="145" t="s">
        <v>121</v>
      </c>
      <c r="AU289" s="145" t="s">
        <v>85</v>
      </c>
      <c r="AY289" s="13" t="s">
        <v>123</v>
      </c>
      <c r="BE289" s="146">
        <f t="shared" si="64"/>
        <v>0</v>
      </c>
      <c r="BF289" s="146">
        <f t="shared" si="65"/>
        <v>0</v>
      </c>
      <c r="BG289" s="146">
        <f t="shared" si="66"/>
        <v>0</v>
      </c>
      <c r="BH289" s="146">
        <f t="shared" si="67"/>
        <v>0</v>
      </c>
      <c r="BI289" s="146">
        <f t="shared" si="68"/>
        <v>0</v>
      </c>
      <c r="BJ289" s="13" t="s">
        <v>83</v>
      </c>
      <c r="BK289" s="146">
        <f t="shared" si="69"/>
        <v>0</v>
      </c>
      <c r="BL289" s="13" t="s">
        <v>191</v>
      </c>
      <c r="BM289" s="145" t="s">
        <v>731</v>
      </c>
    </row>
    <row r="290" spans="1:65" s="1" customFormat="1" ht="16.5" customHeight="1">
      <c r="A290" s="28"/>
      <c r="B290" s="132"/>
      <c r="C290" s="133" t="s">
        <v>732</v>
      </c>
      <c r="D290" s="133" t="s">
        <v>126</v>
      </c>
      <c r="E290" s="134" t="s">
        <v>733</v>
      </c>
      <c r="F290" s="135" t="s">
        <v>734</v>
      </c>
      <c r="G290" s="136" t="s">
        <v>165</v>
      </c>
      <c r="H290" s="137">
        <v>2</v>
      </c>
      <c r="I290" s="138"/>
      <c r="J290" s="139">
        <f t="shared" si="60"/>
        <v>0</v>
      </c>
      <c r="K290" s="140"/>
      <c r="L290" s="29"/>
      <c r="M290" s="141" t="s">
        <v>1</v>
      </c>
      <c r="N290" s="142" t="s">
        <v>40</v>
      </c>
      <c r="O290" s="54"/>
      <c r="P290" s="143">
        <f t="shared" si="61"/>
        <v>0</v>
      </c>
      <c r="Q290" s="143">
        <v>2.2000000000000001E-4</v>
      </c>
      <c r="R290" s="143">
        <f t="shared" si="62"/>
        <v>4.4000000000000002E-4</v>
      </c>
      <c r="S290" s="143">
        <v>0</v>
      </c>
      <c r="T290" s="144">
        <f t="shared" si="63"/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45" t="s">
        <v>191</v>
      </c>
      <c r="AT290" s="145" t="s">
        <v>126</v>
      </c>
      <c r="AU290" s="145" t="s">
        <v>85</v>
      </c>
      <c r="AY290" s="13" t="s">
        <v>123</v>
      </c>
      <c r="BE290" s="146">
        <f t="shared" si="64"/>
        <v>0</v>
      </c>
      <c r="BF290" s="146">
        <f t="shared" si="65"/>
        <v>0</v>
      </c>
      <c r="BG290" s="146">
        <f t="shared" si="66"/>
        <v>0</v>
      </c>
      <c r="BH290" s="146">
        <f t="shared" si="67"/>
        <v>0</v>
      </c>
      <c r="BI290" s="146">
        <f t="shared" si="68"/>
        <v>0</v>
      </c>
      <c r="BJ290" s="13" t="s">
        <v>83</v>
      </c>
      <c r="BK290" s="146">
        <f t="shared" si="69"/>
        <v>0</v>
      </c>
      <c r="BL290" s="13" t="s">
        <v>191</v>
      </c>
      <c r="BM290" s="145" t="s">
        <v>735</v>
      </c>
    </row>
    <row r="291" spans="1:65" s="1" customFormat="1" ht="33" customHeight="1">
      <c r="A291" s="28"/>
      <c r="B291" s="132"/>
      <c r="C291" s="147" t="s">
        <v>736</v>
      </c>
      <c r="D291" s="147" t="s">
        <v>121</v>
      </c>
      <c r="E291" s="148" t="s">
        <v>737</v>
      </c>
      <c r="F291" s="149" t="s">
        <v>738</v>
      </c>
      <c r="G291" s="150" t="s">
        <v>165</v>
      </c>
      <c r="H291" s="151">
        <v>1</v>
      </c>
      <c r="I291" s="152"/>
      <c r="J291" s="153">
        <f t="shared" si="60"/>
        <v>0</v>
      </c>
      <c r="K291" s="154"/>
      <c r="L291" s="155"/>
      <c r="M291" s="156" t="s">
        <v>1</v>
      </c>
      <c r="N291" s="157" t="s">
        <v>40</v>
      </c>
      <c r="O291" s="54"/>
      <c r="P291" s="143">
        <f t="shared" si="61"/>
        <v>0</v>
      </c>
      <c r="Q291" s="143">
        <v>1.6240000000000001E-2</v>
      </c>
      <c r="R291" s="143">
        <f t="shared" si="62"/>
        <v>1.6240000000000001E-2</v>
      </c>
      <c r="S291" s="143">
        <v>0</v>
      </c>
      <c r="T291" s="144">
        <f t="shared" si="63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45" t="s">
        <v>253</v>
      </c>
      <c r="AT291" s="145" t="s">
        <v>121</v>
      </c>
      <c r="AU291" s="145" t="s">
        <v>85</v>
      </c>
      <c r="AY291" s="13" t="s">
        <v>123</v>
      </c>
      <c r="BE291" s="146">
        <f t="shared" si="64"/>
        <v>0</v>
      </c>
      <c r="BF291" s="146">
        <f t="shared" si="65"/>
        <v>0</v>
      </c>
      <c r="BG291" s="146">
        <f t="shared" si="66"/>
        <v>0</v>
      </c>
      <c r="BH291" s="146">
        <f t="shared" si="67"/>
        <v>0</v>
      </c>
      <c r="BI291" s="146">
        <f t="shared" si="68"/>
        <v>0</v>
      </c>
      <c r="BJ291" s="13" t="s">
        <v>83</v>
      </c>
      <c r="BK291" s="146">
        <f t="shared" si="69"/>
        <v>0</v>
      </c>
      <c r="BL291" s="13" t="s">
        <v>191</v>
      </c>
      <c r="BM291" s="145" t="s">
        <v>739</v>
      </c>
    </row>
    <row r="292" spans="1:65" s="1" customFormat="1" ht="37.9" customHeight="1">
      <c r="A292" s="28"/>
      <c r="B292" s="132"/>
      <c r="C292" s="147" t="s">
        <v>740</v>
      </c>
      <c r="D292" s="147" t="s">
        <v>121</v>
      </c>
      <c r="E292" s="148" t="s">
        <v>741</v>
      </c>
      <c r="F292" s="149" t="s">
        <v>742</v>
      </c>
      <c r="G292" s="150" t="s">
        <v>165</v>
      </c>
      <c r="H292" s="151">
        <v>1</v>
      </c>
      <c r="I292" s="152"/>
      <c r="J292" s="153">
        <f t="shared" si="60"/>
        <v>0</v>
      </c>
      <c r="K292" s="154"/>
      <c r="L292" s="155"/>
      <c r="M292" s="156" t="s">
        <v>1</v>
      </c>
      <c r="N292" s="157" t="s">
        <v>40</v>
      </c>
      <c r="O292" s="54"/>
      <c r="P292" s="143">
        <f t="shared" si="61"/>
        <v>0</v>
      </c>
      <c r="Q292" s="143">
        <v>1.6240000000000001E-2</v>
      </c>
      <c r="R292" s="143">
        <f t="shared" si="62"/>
        <v>1.6240000000000001E-2</v>
      </c>
      <c r="S292" s="143">
        <v>0</v>
      </c>
      <c r="T292" s="144">
        <f t="shared" si="63"/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45" t="s">
        <v>253</v>
      </c>
      <c r="AT292" s="145" t="s">
        <v>121</v>
      </c>
      <c r="AU292" s="145" t="s">
        <v>85</v>
      </c>
      <c r="AY292" s="13" t="s">
        <v>123</v>
      </c>
      <c r="BE292" s="146">
        <f t="shared" si="64"/>
        <v>0</v>
      </c>
      <c r="BF292" s="146">
        <f t="shared" si="65"/>
        <v>0</v>
      </c>
      <c r="BG292" s="146">
        <f t="shared" si="66"/>
        <v>0</v>
      </c>
      <c r="BH292" s="146">
        <f t="shared" si="67"/>
        <v>0</v>
      </c>
      <c r="BI292" s="146">
        <f t="shared" si="68"/>
        <v>0</v>
      </c>
      <c r="BJ292" s="13" t="s">
        <v>83</v>
      </c>
      <c r="BK292" s="146">
        <f t="shared" si="69"/>
        <v>0</v>
      </c>
      <c r="BL292" s="13" t="s">
        <v>191</v>
      </c>
      <c r="BM292" s="145" t="s">
        <v>743</v>
      </c>
    </row>
    <row r="293" spans="1:65" s="1" customFormat="1" ht="24.2" customHeight="1">
      <c r="A293" s="28"/>
      <c r="B293" s="132"/>
      <c r="C293" s="133" t="s">
        <v>744</v>
      </c>
      <c r="D293" s="133" t="s">
        <v>126</v>
      </c>
      <c r="E293" s="134" t="s">
        <v>745</v>
      </c>
      <c r="F293" s="135" t="s">
        <v>746</v>
      </c>
      <c r="G293" s="136" t="s">
        <v>216</v>
      </c>
      <c r="H293" s="137">
        <v>2.1</v>
      </c>
      <c r="I293" s="138"/>
      <c r="J293" s="139">
        <f t="shared" si="60"/>
        <v>0</v>
      </c>
      <c r="K293" s="140"/>
      <c r="L293" s="29"/>
      <c r="M293" s="141" t="s">
        <v>1</v>
      </c>
      <c r="N293" s="142" t="s">
        <v>40</v>
      </c>
      <c r="O293" s="54"/>
      <c r="P293" s="143">
        <f t="shared" si="61"/>
        <v>0</v>
      </c>
      <c r="Q293" s="143">
        <v>0</v>
      </c>
      <c r="R293" s="143">
        <f t="shared" si="62"/>
        <v>0</v>
      </c>
      <c r="S293" s="143">
        <v>0</v>
      </c>
      <c r="T293" s="144">
        <f t="shared" si="63"/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45" t="s">
        <v>191</v>
      </c>
      <c r="AT293" s="145" t="s">
        <v>126</v>
      </c>
      <c r="AU293" s="145" t="s">
        <v>85</v>
      </c>
      <c r="AY293" s="13" t="s">
        <v>123</v>
      </c>
      <c r="BE293" s="146">
        <f t="shared" si="64"/>
        <v>0</v>
      </c>
      <c r="BF293" s="146">
        <f t="shared" si="65"/>
        <v>0</v>
      </c>
      <c r="BG293" s="146">
        <f t="shared" si="66"/>
        <v>0</v>
      </c>
      <c r="BH293" s="146">
        <f t="shared" si="67"/>
        <v>0</v>
      </c>
      <c r="BI293" s="146">
        <f t="shared" si="68"/>
        <v>0</v>
      </c>
      <c r="BJ293" s="13" t="s">
        <v>83</v>
      </c>
      <c r="BK293" s="146">
        <f t="shared" si="69"/>
        <v>0</v>
      </c>
      <c r="BL293" s="13" t="s">
        <v>191</v>
      </c>
      <c r="BM293" s="145" t="s">
        <v>747</v>
      </c>
    </row>
    <row r="294" spans="1:65" s="1" customFormat="1" ht="16.5" customHeight="1">
      <c r="A294" s="28"/>
      <c r="B294" s="132"/>
      <c r="C294" s="133" t="s">
        <v>748</v>
      </c>
      <c r="D294" s="133" t="s">
        <v>126</v>
      </c>
      <c r="E294" s="134" t="s">
        <v>749</v>
      </c>
      <c r="F294" s="135" t="s">
        <v>750</v>
      </c>
      <c r="G294" s="136" t="s">
        <v>145</v>
      </c>
      <c r="H294" s="137">
        <v>2.5</v>
      </c>
      <c r="I294" s="138"/>
      <c r="J294" s="139">
        <f t="shared" si="60"/>
        <v>0</v>
      </c>
      <c r="K294" s="140"/>
      <c r="L294" s="29"/>
      <c r="M294" s="141" t="s">
        <v>1</v>
      </c>
      <c r="N294" s="142" t="s">
        <v>40</v>
      </c>
      <c r="O294" s="54"/>
      <c r="P294" s="143">
        <f t="shared" si="61"/>
        <v>0</v>
      </c>
      <c r="Q294" s="143">
        <v>0</v>
      </c>
      <c r="R294" s="143">
        <f t="shared" si="62"/>
        <v>0</v>
      </c>
      <c r="S294" s="143">
        <v>0</v>
      </c>
      <c r="T294" s="144">
        <f t="shared" si="63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45" t="s">
        <v>191</v>
      </c>
      <c r="AT294" s="145" t="s">
        <v>126</v>
      </c>
      <c r="AU294" s="145" t="s">
        <v>85</v>
      </c>
      <c r="AY294" s="13" t="s">
        <v>123</v>
      </c>
      <c r="BE294" s="146">
        <f t="shared" si="64"/>
        <v>0</v>
      </c>
      <c r="BF294" s="146">
        <f t="shared" si="65"/>
        <v>0</v>
      </c>
      <c r="BG294" s="146">
        <f t="shared" si="66"/>
        <v>0</v>
      </c>
      <c r="BH294" s="146">
        <f t="shared" si="67"/>
        <v>0</v>
      </c>
      <c r="BI294" s="146">
        <f t="shared" si="68"/>
        <v>0</v>
      </c>
      <c r="BJ294" s="13" t="s">
        <v>83</v>
      </c>
      <c r="BK294" s="146">
        <f t="shared" si="69"/>
        <v>0</v>
      </c>
      <c r="BL294" s="13" t="s">
        <v>191</v>
      </c>
      <c r="BM294" s="145" t="s">
        <v>751</v>
      </c>
    </row>
    <row r="295" spans="1:65" s="11" customFormat="1" ht="22.9" customHeight="1">
      <c r="B295" s="119"/>
      <c r="D295" s="120" t="s">
        <v>74</v>
      </c>
      <c r="E295" s="130" t="s">
        <v>752</v>
      </c>
      <c r="F295" s="130" t="s">
        <v>753</v>
      </c>
      <c r="I295" s="122"/>
      <c r="J295" s="131">
        <f>BK295</f>
        <v>0</v>
      </c>
      <c r="L295" s="119"/>
      <c r="M295" s="124"/>
      <c r="N295" s="125"/>
      <c r="O295" s="125"/>
      <c r="P295" s="126">
        <f>SUM(P296:P304)</f>
        <v>0</v>
      </c>
      <c r="Q295" s="125"/>
      <c r="R295" s="126">
        <f>SUM(R296:R304)</f>
        <v>4.2000000000000003E-2</v>
      </c>
      <c r="S295" s="125"/>
      <c r="T295" s="127">
        <f>SUM(T296:T304)</f>
        <v>0</v>
      </c>
      <c r="AR295" s="120" t="s">
        <v>85</v>
      </c>
      <c r="AT295" s="128" t="s">
        <v>74</v>
      </c>
      <c r="AU295" s="128" t="s">
        <v>83</v>
      </c>
      <c r="AY295" s="120" t="s">
        <v>123</v>
      </c>
      <c r="BK295" s="129">
        <f>SUM(BK296:BK304)</f>
        <v>0</v>
      </c>
    </row>
    <row r="296" spans="1:65" s="1" customFormat="1" ht="24.2" customHeight="1">
      <c r="A296" s="28"/>
      <c r="B296" s="132"/>
      <c r="C296" s="133" t="s">
        <v>754</v>
      </c>
      <c r="D296" s="133" t="s">
        <v>126</v>
      </c>
      <c r="E296" s="134" t="s">
        <v>755</v>
      </c>
      <c r="F296" s="135" t="s">
        <v>756</v>
      </c>
      <c r="G296" s="136" t="s">
        <v>165</v>
      </c>
      <c r="H296" s="137">
        <v>2</v>
      </c>
      <c r="I296" s="138"/>
      <c r="J296" s="139">
        <f t="shared" ref="J296:J304" si="70">ROUND(I296*H296,2)</f>
        <v>0</v>
      </c>
      <c r="K296" s="140"/>
      <c r="L296" s="29"/>
      <c r="M296" s="141" t="s">
        <v>1</v>
      </c>
      <c r="N296" s="142" t="s">
        <v>40</v>
      </c>
      <c r="O296" s="54"/>
      <c r="P296" s="143">
        <f t="shared" ref="P296:P304" si="71">O296*H296</f>
        <v>0</v>
      </c>
      <c r="Q296" s="143">
        <v>0</v>
      </c>
      <c r="R296" s="143">
        <f t="shared" ref="R296:R304" si="72">Q296*H296</f>
        <v>0</v>
      </c>
      <c r="S296" s="143">
        <v>0</v>
      </c>
      <c r="T296" s="144">
        <f t="shared" ref="T296:T304" si="73"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45" t="s">
        <v>191</v>
      </c>
      <c r="AT296" s="145" t="s">
        <v>126</v>
      </c>
      <c r="AU296" s="145" t="s">
        <v>85</v>
      </c>
      <c r="AY296" s="13" t="s">
        <v>123</v>
      </c>
      <c r="BE296" s="146">
        <f t="shared" ref="BE296:BE304" si="74">IF(N296="základní",J296,0)</f>
        <v>0</v>
      </c>
      <c r="BF296" s="146">
        <f t="shared" ref="BF296:BF304" si="75">IF(N296="snížená",J296,0)</f>
        <v>0</v>
      </c>
      <c r="BG296" s="146">
        <f t="shared" ref="BG296:BG304" si="76">IF(N296="zákl. přenesená",J296,0)</f>
        <v>0</v>
      </c>
      <c r="BH296" s="146">
        <f t="shared" ref="BH296:BH304" si="77">IF(N296="sníž. přenesená",J296,0)</f>
        <v>0</v>
      </c>
      <c r="BI296" s="146">
        <f t="shared" ref="BI296:BI304" si="78">IF(N296="nulová",J296,0)</f>
        <v>0</v>
      </c>
      <c r="BJ296" s="13" t="s">
        <v>83</v>
      </c>
      <c r="BK296" s="146">
        <f t="shared" ref="BK296:BK304" si="79">ROUND(I296*H296,2)</f>
        <v>0</v>
      </c>
      <c r="BL296" s="13" t="s">
        <v>191</v>
      </c>
      <c r="BM296" s="145" t="s">
        <v>757</v>
      </c>
    </row>
    <row r="297" spans="1:65" s="1" customFormat="1" ht="24.2" customHeight="1">
      <c r="A297" s="28"/>
      <c r="B297" s="132"/>
      <c r="C297" s="147" t="s">
        <v>758</v>
      </c>
      <c r="D297" s="147" t="s">
        <v>121</v>
      </c>
      <c r="E297" s="148" t="s">
        <v>759</v>
      </c>
      <c r="F297" s="149" t="s">
        <v>760</v>
      </c>
      <c r="G297" s="150" t="s">
        <v>165</v>
      </c>
      <c r="H297" s="151">
        <v>1</v>
      </c>
      <c r="I297" s="152"/>
      <c r="J297" s="153">
        <f t="shared" si="70"/>
        <v>0</v>
      </c>
      <c r="K297" s="154"/>
      <c r="L297" s="155"/>
      <c r="M297" s="156" t="s">
        <v>1</v>
      </c>
      <c r="N297" s="157" t="s">
        <v>40</v>
      </c>
      <c r="O297" s="54"/>
      <c r="P297" s="143">
        <f t="shared" si="71"/>
        <v>0</v>
      </c>
      <c r="Q297" s="143">
        <v>1.95E-2</v>
      </c>
      <c r="R297" s="143">
        <f t="shared" si="72"/>
        <v>1.95E-2</v>
      </c>
      <c r="S297" s="143">
        <v>0</v>
      </c>
      <c r="T297" s="144">
        <f t="shared" si="73"/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45" t="s">
        <v>253</v>
      </c>
      <c r="AT297" s="145" t="s">
        <v>121</v>
      </c>
      <c r="AU297" s="145" t="s">
        <v>85</v>
      </c>
      <c r="AY297" s="13" t="s">
        <v>123</v>
      </c>
      <c r="BE297" s="146">
        <f t="shared" si="74"/>
        <v>0</v>
      </c>
      <c r="BF297" s="146">
        <f t="shared" si="75"/>
        <v>0</v>
      </c>
      <c r="BG297" s="146">
        <f t="shared" si="76"/>
        <v>0</v>
      </c>
      <c r="BH297" s="146">
        <f t="shared" si="77"/>
        <v>0</v>
      </c>
      <c r="BI297" s="146">
        <f t="shared" si="78"/>
        <v>0</v>
      </c>
      <c r="BJ297" s="13" t="s">
        <v>83</v>
      </c>
      <c r="BK297" s="146">
        <f t="shared" si="79"/>
        <v>0</v>
      </c>
      <c r="BL297" s="13" t="s">
        <v>191</v>
      </c>
      <c r="BM297" s="145" t="s">
        <v>761</v>
      </c>
    </row>
    <row r="298" spans="1:65" s="1" customFormat="1" ht="24.2" customHeight="1">
      <c r="A298" s="28"/>
      <c r="B298" s="132"/>
      <c r="C298" s="147" t="s">
        <v>762</v>
      </c>
      <c r="D298" s="147" t="s">
        <v>121</v>
      </c>
      <c r="E298" s="148" t="s">
        <v>763</v>
      </c>
      <c r="F298" s="149" t="s">
        <v>764</v>
      </c>
      <c r="G298" s="150" t="s">
        <v>165</v>
      </c>
      <c r="H298" s="151">
        <v>1</v>
      </c>
      <c r="I298" s="152"/>
      <c r="J298" s="153">
        <f t="shared" si="70"/>
        <v>0</v>
      </c>
      <c r="K298" s="154"/>
      <c r="L298" s="155"/>
      <c r="M298" s="156" t="s">
        <v>1</v>
      </c>
      <c r="N298" s="157" t="s">
        <v>40</v>
      </c>
      <c r="O298" s="54"/>
      <c r="P298" s="143">
        <f t="shared" si="71"/>
        <v>0</v>
      </c>
      <c r="Q298" s="143">
        <v>1.95E-2</v>
      </c>
      <c r="R298" s="143">
        <f t="shared" si="72"/>
        <v>1.95E-2</v>
      </c>
      <c r="S298" s="143">
        <v>0</v>
      </c>
      <c r="T298" s="144">
        <f t="shared" si="73"/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45" t="s">
        <v>253</v>
      </c>
      <c r="AT298" s="145" t="s">
        <v>121</v>
      </c>
      <c r="AU298" s="145" t="s">
        <v>85</v>
      </c>
      <c r="AY298" s="13" t="s">
        <v>123</v>
      </c>
      <c r="BE298" s="146">
        <f t="shared" si="74"/>
        <v>0</v>
      </c>
      <c r="BF298" s="146">
        <f t="shared" si="75"/>
        <v>0</v>
      </c>
      <c r="BG298" s="146">
        <f t="shared" si="76"/>
        <v>0</v>
      </c>
      <c r="BH298" s="146">
        <f t="shared" si="77"/>
        <v>0</v>
      </c>
      <c r="BI298" s="146">
        <f t="shared" si="78"/>
        <v>0</v>
      </c>
      <c r="BJ298" s="13" t="s">
        <v>83</v>
      </c>
      <c r="BK298" s="146">
        <f t="shared" si="79"/>
        <v>0</v>
      </c>
      <c r="BL298" s="13" t="s">
        <v>191</v>
      </c>
      <c r="BM298" s="145" t="s">
        <v>765</v>
      </c>
    </row>
    <row r="299" spans="1:65" s="1" customFormat="1" ht="16.5" customHeight="1">
      <c r="A299" s="28"/>
      <c r="B299" s="132"/>
      <c r="C299" s="133" t="s">
        <v>766</v>
      </c>
      <c r="D299" s="133" t="s">
        <v>126</v>
      </c>
      <c r="E299" s="134" t="s">
        <v>767</v>
      </c>
      <c r="F299" s="135" t="s">
        <v>768</v>
      </c>
      <c r="G299" s="136" t="s">
        <v>165</v>
      </c>
      <c r="H299" s="137">
        <v>2</v>
      </c>
      <c r="I299" s="138"/>
      <c r="J299" s="139">
        <f t="shared" si="70"/>
        <v>0</v>
      </c>
      <c r="K299" s="140"/>
      <c r="L299" s="29"/>
      <c r="M299" s="141" t="s">
        <v>1</v>
      </c>
      <c r="N299" s="142" t="s">
        <v>40</v>
      </c>
      <c r="O299" s="54"/>
      <c r="P299" s="143">
        <f t="shared" si="71"/>
        <v>0</v>
      </c>
      <c r="Q299" s="143">
        <v>0</v>
      </c>
      <c r="R299" s="143">
        <f t="shared" si="72"/>
        <v>0</v>
      </c>
      <c r="S299" s="143">
        <v>0</v>
      </c>
      <c r="T299" s="144">
        <f t="shared" si="73"/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45" t="s">
        <v>191</v>
      </c>
      <c r="AT299" s="145" t="s">
        <v>126</v>
      </c>
      <c r="AU299" s="145" t="s">
        <v>85</v>
      </c>
      <c r="AY299" s="13" t="s">
        <v>123</v>
      </c>
      <c r="BE299" s="146">
        <f t="shared" si="74"/>
        <v>0</v>
      </c>
      <c r="BF299" s="146">
        <f t="shared" si="75"/>
        <v>0</v>
      </c>
      <c r="BG299" s="146">
        <f t="shared" si="76"/>
        <v>0</v>
      </c>
      <c r="BH299" s="146">
        <f t="shared" si="77"/>
        <v>0</v>
      </c>
      <c r="BI299" s="146">
        <f t="shared" si="78"/>
        <v>0</v>
      </c>
      <c r="BJ299" s="13" t="s">
        <v>83</v>
      </c>
      <c r="BK299" s="146">
        <f t="shared" si="79"/>
        <v>0</v>
      </c>
      <c r="BL299" s="13" t="s">
        <v>191</v>
      </c>
      <c r="BM299" s="145" t="s">
        <v>769</v>
      </c>
    </row>
    <row r="300" spans="1:65" s="1" customFormat="1" ht="16.5" customHeight="1">
      <c r="A300" s="28"/>
      <c r="B300" s="132"/>
      <c r="C300" s="147" t="s">
        <v>770</v>
      </c>
      <c r="D300" s="147" t="s">
        <v>121</v>
      </c>
      <c r="E300" s="148" t="s">
        <v>771</v>
      </c>
      <c r="F300" s="149" t="s">
        <v>772</v>
      </c>
      <c r="G300" s="150" t="s">
        <v>165</v>
      </c>
      <c r="H300" s="151">
        <v>2</v>
      </c>
      <c r="I300" s="152"/>
      <c r="J300" s="153">
        <f t="shared" si="70"/>
        <v>0</v>
      </c>
      <c r="K300" s="154"/>
      <c r="L300" s="155"/>
      <c r="M300" s="156" t="s">
        <v>1</v>
      </c>
      <c r="N300" s="157" t="s">
        <v>40</v>
      </c>
      <c r="O300" s="54"/>
      <c r="P300" s="143">
        <f t="shared" si="71"/>
        <v>0</v>
      </c>
      <c r="Q300" s="143">
        <v>1.4999999999999999E-4</v>
      </c>
      <c r="R300" s="143">
        <f t="shared" si="72"/>
        <v>2.9999999999999997E-4</v>
      </c>
      <c r="S300" s="143">
        <v>0</v>
      </c>
      <c r="T300" s="144">
        <f t="shared" si="73"/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45" t="s">
        <v>253</v>
      </c>
      <c r="AT300" s="145" t="s">
        <v>121</v>
      </c>
      <c r="AU300" s="145" t="s">
        <v>85</v>
      </c>
      <c r="AY300" s="13" t="s">
        <v>123</v>
      </c>
      <c r="BE300" s="146">
        <f t="shared" si="74"/>
        <v>0</v>
      </c>
      <c r="BF300" s="146">
        <f t="shared" si="75"/>
        <v>0</v>
      </c>
      <c r="BG300" s="146">
        <f t="shared" si="76"/>
        <v>0</v>
      </c>
      <c r="BH300" s="146">
        <f t="shared" si="77"/>
        <v>0</v>
      </c>
      <c r="BI300" s="146">
        <f t="shared" si="78"/>
        <v>0</v>
      </c>
      <c r="BJ300" s="13" t="s">
        <v>83</v>
      </c>
      <c r="BK300" s="146">
        <f t="shared" si="79"/>
        <v>0</v>
      </c>
      <c r="BL300" s="13" t="s">
        <v>191</v>
      </c>
      <c r="BM300" s="145" t="s">
        <v>773</v>
      </c>
    </row>
    <row r="301" spans="1:65" s="1" customFormat="1" ht="16.5" customHeight="1">
      <c r="A301" s="28"/>
      <c r="B301" s="132"/>
      <c r="C301" s="147" t="s">
        <v>774</v>
      </c>
      <c r="D301" s="147" t="s">
        <v>121</v>
      </c>
      <c r="E301" s="148" t="s">
        <v>775</v>
      </c>
      <c r="F301" s="149" t="s">
        <v>776</v>
      </c>
      <c r="G301" s="150" t="s">
        <v>165</v>
      </c>
      <c r="H301" s="151">
        <v>2</v>
      </c>
      <c r="I301" s="152"/>
      <c r="J301" s="153">
        <f t="shared" si="70"/>
        <v>0</v>
      </c>
      <c r="K301" s="154"/>
      <c r="L301" s="155"/>
      <c r="M301" s="156" t="s">
        <v>1</v>
      </c>
      <c r="N301" s="157" t="s">
        <v>40</v>
      </c>
      <c r="O301" s="54"/>
      <c r="P301" s="143">
        <f t="shared" si="71"/>
        <v>0</v>
      </c>
      <c r="Q301" s="143">
        <v>1.4999999999999999E-4</v>
      </c>
      <c r="R301" s="143">
        <f t="shared" si="72"/>
        <v>2.9999999999999997E-4</v>
      </c>
      <c r="S301" s="143">
        <v>0</v>
      </c>
      <c r="T301" s="144">
        <f t="shared" si="73"/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45" t="s">
        <v>253</v>
      </c>
      <c r="AT301" s="145" t="s">
        <v>121</v>
      </c>
      <c r="AU301" s="145" t="s">
        <v>85</v>
      </c>
      <c r="AY301" s="13" t="s">
        <v>123</v>
      </c>
      <c r="BE301" s="146">
        <f t="shared" si="74"/>
        <v>0</v>
      </c>
      <c r="BF301" s="146">
        <f t="shared" si="75"/>
        <v>0</v>
      </c>
      <c r="BG301" s="146">
        <f t="shared" si="76"/>
        <v>0</v>
      </c>
      <c r="BH301" s="146">
        <f t="shared" si="77"/>
        <v>0</v>
      </c>
      <c r="BI301" s="146">
        <f t="shared" si="78"/>
        <v>0</v>
      </c>
      <c r="BJ301" s="13" t="s">
        <v>83</v>
      </c>
      <c r="BK301" s="146">
        <f t="shared" si="79"/>
        <v>0</v>
      </c>
      <c r="BL301" s="13" t="s">
        <v>191</v>
      </c>
      <c r="BM301" s="145" t="s">
        <v>777</v>
      </c>
    </row>
    <row r="302" spans="1:65" s="1" customFormat="1" ht="21.75" customHeight="1">
      <c r="A302" s="28"/>
      <c r="B302" s="132"/>
      <c r="C302" s="133" t="s">
        <v>778</v>
      </c>
      <c r="D302" s="133" t="s">
        <v>126</v>
      </c>
      <c r="E302" s="134" t="s">
        <v>779</v>
      </c>
      <c r="F302" s="135" t="s">
        <v>780</v>
      </c>
      <c r="G302" s="136" t="s">
        <v>165</v>
      </c>
      <c r="H302" s="137">
        <v>2</v>
      </c>
      <c r="I302" s="138"/>
      <c r="J302" s="139">
        <f t="shared" si="70"/>
        <v>0</v>
      </c>
      <c r="K302" s="140"/>
      <c r="L302" s="29"/>
      <c r="M302" s="141" t="s">
        <v>1</v>
      </c>
      <c r="N302" s="142" t="s">
        <v>40</v>
      </c>
      <c r="O302" s="54"/>
      <c r="P302" s="143">
        <f t="shared" si="71"/>
        <v>0</v>
      </c>
      <c r="Q302" s="143">
        <v>0</v>
      </c>
      <c r="R302" s="143">
        <f t="shared" si="72"/>
        <v>0</v>
      </c>
      <c r="S302" s="143">
        <v>0</v>
      </c>
      <c r="T302" s="144">
        <f t="shared" si="73"/>
        <v>0</v>
      </c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145" t="s">
        <v>191</v>
      </c>
      <c r="AT302" s="145" t="s">
        <v>126</v>
      </c>
      <c r="AU302" s="145" t="s">
        <v>85</v>
      </c>
      <c r="AY302" s="13" t="s">
        <v>123</v>
      </c>
      <c r="BE302" s="146">
        <f t="shared" si="74"/>
        <v>0</v>
      </c>
      <c r="BF302" s="146">
        <f t="shared" si="75"/>
        <v>0</v>
      </c>
      <c r="BG302" s="146">
        <f t="shared" si="76"/>
        <v>0</v>
      </c>
      <c r="BH302" s="146">
        <f t="shared" si="77"/>
        <v>0</v>
      </c>
      <c r="BI302" s="146">
        <f t="shared" si="78"/>
        <v>0</v>
      </c>
      <c r="BJ302" s="13" t="s">
        <v>83</v>
      </c>
      <c r="BK302" s="146">
        <f t="shared" si="79"/>
        <v>0</v>
      </c>
      <c r="BL302" s="13" t="s">
        <v>191</v>
      </c>
      <c r="BM302" s="145" t="s">
        <v>781</v>
      </c>
    </row>
    <row r="303" spans="1:65" s="1" customFormat="1" ht="24.2" customHeight="1">
      <c r="A303" s="28"/>
      <c r="B303" s="132"/>
      <c r="C303" s="147" t="s">
        <v>782</v>
      </c>
      <c r="D303" s="147" t="s">
        <v>121</v>
      </c>
      <c r="E303" s="148" t="s">
        <v>783</v>
      </c>
      <c r="F303" s="149" t="s">
        <v>784</v>
      </c>
      <c r="G303" s="150" t="s">
        <v>165</v>
      </c>
      <c r="H303" s="151">
        <v>2</v>
      </c>
      <c r="I303" s="152"/>
      <c r="J303" s="153">
        <f t="shared" si="70"/>
        <v>0</v>
      </c>
      <c r="K303" s="154"/>
      <c r="L303" s="155"/>
      <c r="M303" s="156" t="s">
        <v>1</v>
      </c>
      <c r="N303" s="157" t="s">
        <v>40</v>
      </c>
      <c r="O303" s="54"/>
      <c r="P303" s="143">
        <f t="shared" si="71"/>
        <v>0</v>
      </c>
      <c r="Q303" s="143">
        <v>1.1999999999999999E-3</v>
      </c>
      <c r="R303" s="143">
        <f t="shared" si="72"/>
        <v>2.3999999999999998E-3</v>
      </c>
      <c r="S303" s="143">
        <v>0</v>
      </c>
      <c r="T303" s="144">
        <f t="shared" si="73"/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45" t="s">
        <v>253</v>
      </c>
      <c r="AT303" s="145" t="s">
        <v>121</v>
      </c>
      <c r="AU303" s="145" t="s">
        <v>85</v>
      </c>
      <c r="AY303" s="13" t="s">
        <v>123</v>
      </c>
      <c r="BE303" s="146">
        <f t="shared" si="74"/>
        <v>0</v>
      </c>
      <c r="BF303" s="146">
        <f t="shared" si="75"/>
        <v>0</v>
      </c>
      <c r="BG303" s="146">
        <f t="shared" si="76"/>
        <v>0</v>
      </c>
      <c r="BH303" s="146">
        <f t="shared" si="77"/>
        <v>0</v>
      </c>
      <c r="BI303" s="146">
        <f t="shared" si="78"/>
        <v>0</v>
      </c>
      <c r="BJ303" s="13" t="s">
        <v>83</v>
      </c>
      <c r="BK303" s="146">
        <f t="shared" si="79"/>
        <v>0</v>
      </c>
      <c r="BL303" s="13" t="s">
        <v>191</v>
      </c>
      <c r="BM303" s="145" t="s">
        <v>785</v>
      </c>
    </row>
    <row r="304" spans="1:65" s="1" customFormat="1" ht="24.2" customHeight="1">
      <c r="A304" s="28"/>
      <c r="B304" s="132"/>
      <c r="C304" s="133" t="s">
        <v>786</v>
      </c>
      <c r="D304" s="133" t="s">
        <v>126</v>
      </c>
      <c r="E304" s="134" t="s">
        <v>787</v>
      </c>
      <c r="F304" s="135" t="s">
        <v>788</v>
      </c>
      <c r="G304" s="136" t="s">
        <v>216</v>
      </c>
      <c r="H304" s="137">
        <v>4.2000000000000003E-2</v>
      </c>
      <c r="I304" s="138"/>
      <c r="J304" s="139">
        <f t="shared" si="70"/>
        <v>0</v>
      </c>
      <c r="K304" s="140"/>
      <c r="L304" s="29"/>
      <c r="M304" s="141" t="s">
        <v>1</v>
      </c>
      <c r="N304" s="142" t="s">
        <v>40</v>
      </c>
      <c r="O304" s="54"/>
      <c r="P304" s="143">
        <f t="shared" si="71"/>
        <v>0</v>
      </c>
      <c r="Q304" s="143">
        <v>0</v>
      </c>
      <c r="R304" s="143">
        <f t="shared" si="72"/>
        <v>0</v>
      </c>
      <c r="S304" s="143">
        <v>0</v>
      </c>
      <c r="T304" s="144">
        <f t="shared" si="73"/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45" t="s">
        <v>191</v>
      </c>
      <c r="AT304" s="145" t="s">
        <v>126</v>
      </c>
      <c r="AU304" s="145" t="s">
        <v>85</v>
      </c>
      <c r="AY304" s="13" t="s">
        <v>123</v>
      </c>
      <c r="BE304" s="146">
        <f t="shared" si="74"/>
        <v>0</v>
      </c>
      <c r="BF304" s="146">
        <f t="shared" si="75"/>
        <v>0</v>
      </c>
      <c r="BG304" s="146">
        <f t="shared" si="76"/>
        <v>0</v>
      </c>
      <c r="BH304" s="146">
        <f t="shared" si="77"/>
        <v>0</v>
      </c>
      <c r="BI304" s="146">
        <f t="shared" si="78"/>
        <v>0</v>
      </c>
      <c r="BJ304" s="13" t="s">
        <v>83</v>
      </c>
      <c r="BK304" s="146">
        <f t="shared" si="79"/>
        <v>0</v>
      </c>
      <c r="BL304" s="13" t="s">
        <v>191</v>
      </c>
      <c r="BM304" s="145" t="s">
        <v>789</v>
      </c>
    </row>
    <row r="305" spans="1:65" s="11" customFormat="1" ht="22.9" customHeight="1">
      <c r="B305" s="119"/>
      <c r="D305" s="120" t="s">
        <v>74</v>
      </c>
      <c r="E305" s="130" t="s">
        <v>790</v>
      </c>
      <c r="F305" s="130" t="s">
        <v>791</v>
      </c>
      <c r="I305" s="122"/>
      <c r="J305" s="131">
        <f>BK305</f>
        <v>0</v>
      </c>
      <c r="L305" s="119"/>
      <c r="M305" s="124"/>
      <c r="N305" s="125"/>
      <c r="O305" s="125"/>
      <c r="P305" s="126">
        <f>SUM(P306:P313)</f>
        <v>0</v>
      </c>
      <c r="Q305" s="125"/>
      <c r="R305" s="126">
        <f>SUM(R306:R313)</f>
        <v>0.72414000000000001</v>
      </c>
      <c r="S305" s="125"/>
      <c r="T305" s="127">
        <f>SUM(T306:T313)</f>
        <v>0</v>
      </c>
      <c r="AR305" s="120" t="s">
        <v>85</v>
      </c>
      <c r="AT305" s="128" t="s">
        <v>74</v>
      </c>
      <c r="AU305" s="128" t="s">
        <v>83</v>
      </c>
      <c r="AY305" s="120" t="s">
        <v>123</v>
      </c>
      <c r="BK305" s="129">
        <f>SUM(BK306:BK313)</f>
        <v>0</v>
      </c>
    </row>
    <row r="306" spans="1:65" s="1" customFormat="1" ht="24.2" customHeight="1">
      <c r="A306" s="28"/>
      <c r="B306" s="132"/>
      <c r="C306" s="133" t="s">
        <v>792</v>
      </c>
      <c r="D306" s="133" t="s">
        <v>126</v>
      </c>
      <c r="E306" s="134" t="s">
        <v>793</v>
      </c>
      <c r="F306" s="135" t="s">
        <v>794</v>
      </c>
      <c r="G306" s="136" t="s">
        <v>145</v>
      </c>
      <c r="H306" s="137">
        <v>1986</v>
      </c>
      <c r="I306" s="138"/>
      <c r="J306" s="139">
        <f t="shared" ref="J306:J313" si="80">ROUND(I306*H306,2)</f>
        <v>0</v>
      </c>
      <c r="K306" s="140"/>
      <c r="L306" s="29"/>
      <c r="M306" s="141" t="s">
        <v>1</v>
      </c>
      <c r="N306" s="142" t="s">
        <v>40</v>
      </c>
      <c r="O306" s="54"/>
      <c r="P306" s="143">
        <f t="shared" ref="P306:P313" si="81">O306*H306</f>
        <v>0</v>
      </c>
      <c r="Q306" s="143">
        <v>0</v>
      </c>
      <c r="R306" s="143">
        <f t="shared" ref="R306:R313" si="82">Q306*H306</f>
        <v>0</v>
      </c>
      <c r="S306" s="143">
        <v>0</v>
      </c>
      <c r="T306" s="144">
        <f t="shared" ref="T306:T313" si="83">S306*H306</f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45" t="s">
        <v>191</v>
      </c>
      <c r="AT306" s="145" t="s">
        <v>126</v>
      </c>
      <c r="AU306" s="145" t="s">
        <v>85</v>
      </c>
      <c r="AY306" s="13" t="s">
        <v>123</v>
      </c>
      <c r="BE306" s="146">
        <f t="shared" ref="BE306:BE313" si="84">IF(N306="základní",J306,0)</f>
        <v>0</v>
      </c>
      <c r="BF306" s="146">
        <f t="shared" ref="BF306:BF313" si="85">IF(N306="snížená",J306,0)</f>
        <v>0</v>
      </c>
      <c r="BG306" s="146">
        <f t="shared" ref="BG306:BG313" si="86">IF(N306="zákl. přenesená",J306,0)</f>
        <v>0</v>
      </c>
      <c r="BH306" s="146">
        <f t="shared" ref="BH306:BH313" si="87">IF(N306="sníž. přenesená",J306,0)</f>
        <v>0</v>
      </c>
      <c r="BI306" s="146">
        <f t="shared" ref="BI306:BI313" si="88">IF(N306="nulová",J306,0)</f>
        <v>0</v>
      </c>
      <c r="BJ306" s="13" t="s">
        <v>83</v>
      </c>
      <c r="BK306" s="146">
        <f t="shared" ref="BK306:BK313" si="89">ROUND(I306*H306,2)</f>
        <v>0</v>
      </c>
      <c r="BL306" s="13" t="s">
        <v>191</v>
      </c>
      <c r="BM306" s="145" t="s">
        <v>795</v>
      </c>
    </row>
    <row r="307" spans="1:65" s="1" customFormat="1" ht="33" customHeight="1">
      <c r="A307" s="28"/>
      <c r="B307" s="132"/>
      <c r="C307" s="133" t="s">
        <v>796</v>
      </c>
      <c r="D307" s="133" t="s">
        <v>126</v>
      </c>
      <c r="E307" s="134" t="s">
        <v>797</v>
      </c>
      <c r="F307" s="135" t="s">
        <v>798</v>
      </c>
      <c r="G307" s="136" t="s">
        <v>165</v>
      </c>
      <c r="H307" s="137">
        <v>98</v>
      </c>
      <c r="I307" s="138"/>
      <c r="J307" s="139">
        <f t="shared" si="80"/>
        <v>0</v>
      </c>
      <c r="K307" s="140"/>
      <c r="L307" s="29"/>
      <c r="M307" s="141" t="s">
        <v>1</v>
      </c>
      <c r="N307" s="142" t="s">
        <v>40</v>
      </c>
      <c r="O307" s="54"/>
      <c r="P307" s="143">
        <f t="shared" si="81"/>
        <v>0</v>
      </c>
      <c r="Q307" s="143">
        <v>1.1999999999999999E-3</v>
      </c>
      <c r="R307" s="143">
        <f t="shared" si="82"/>
        <v>0.1176</v>
      </c>
      <c r="S307" s="143">
        <v>0</v>
      </c>
      <c r="T307" s="144">
        <f t="shared" si="83"/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45" t="s">
        <v>191</v>
      </c>
      <c r="AT307" s="145" t="s">
        <v>126</v>
      </c>
      <c r="AU307" s="145" t="s">
        <v>85</v>
      </c>
      <c r="AY307" s="13" t="s">
        <v>123</v>
      </c>
      <c r="BE307" s="146">
        <f t="shared" si="84"/>
        <v>0</v>
      </c>
      <c r="BF307" s="146">
        <f t="shared" si="85"/>
        <v>0</v>
      </c>
      <c r="BG307" s="146">
        <f t="shared" si="86"/>
        <v>0</v>
      </c>
      <c r="BH307" s="146">
        <f t="shared" si="87"/>
        <v>0</v>
      </c>
      <c r="BI307" s="146">
        <f t="shared" si="88"/>
        <v>0</v>
      </c>
      <c r="BJ307" s="13" t="s">
        <v>83</v>
      </c>
      <c r="BK307" s="146">
        <f t="shared" si="89"/>
        <v>0</v>
      </c>
      <c r="BL307" s="13" t="s">
        <v>191</v>
      </c>
      <c r="BM307" s="145" t="s">
        <v>799</v>
      </c>
    </row>
    <row r="308" spans="1:65" s="1" customFormat="1" ht="16.5" customHeight="1">
      <c r="A308" s="28"/>
      <c r="B308" s="132"/>
      <c r="C308" s="133" t="s">
        <v>800</v>
      </c>
      <c r="D308" s="133" t="s">
        <v>126</v>
      </c>
      <c r="E308" s="134" t="s">
        <v>801</v>
      </c>
      <c r="F308" s="135" t="s">
        <v>802</v>
      </c>
      <c r="G308" s="136" t="s">
        <v>145</v>
      </c>
      <c r="H308" s="137">
        <v>450</v>
      </c>
      <c r="I308" s="138"/>
      <c r="J308" s="139">
        <f t="shared" si="80"/>
        <v>0</v>
      </c>
      <c r="K308" s="140"/>
      <c r="L308" s="29"/>
      <c r="M308" s="141" t="s">
        <v>1</v>
      </c>
      <c r="N308" s="142" t="s">
        <v>40</v>
      </c>
      <c r="O308" s="54"/>
      <c r="P308" s="143">
        <f t="shared" si="81"/>
        <v>0</v>
      </c>
      <c r="Q308" s="143">
        <v>0</v>
      </c>
      <c r="R308" s="143">
        <f t="shared" si="82"/>
        <v>0</v>
      </c>
      <c r="S308" s="143">
        <v>0</v>
      </c>
      <c r="T308" s="144">
        <f t="shared" si="83"/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45" t="s">
        <v>191</v>
      </c>
      <c r="AT308" s="145" t="s">
        <v>126</v>
      </c>
      <c r="AU308" s="145" t="s">
        <v>85</v>
      </c>
      <c r="AY308" s="13" t="s">
        <v>123</v>
      </c>
      <c r="BE308" s="146">
        <f t="shared" si="84"/>
        <v>0</v>
      </c>
      <c r="BF308" s="146">
        <f t="shared" si="85"/>
        <v>0</v>
      </c>
      <c r="BG308" s="146">
        <f t="shared" si="86"/>
        <v>0</v>
      </c>
      <c r="BH308" s="146">
        <f t="shared" si="87"/>
        <v>0</v>
      </c>
      <c r="BI308" s="146">
        <f t="shared" si="88"/>
        <v>0</v>
      </c>
      <c r="BJ308" s="13" t="s">
        <v>83</v>
      </c>
      <c r="BK308" s="146">
        <f t="shared" si="89"/>
        <v>0</v>
      </c>
      <c r="BL308" s="13" t="s">
        <v>191</v>
      </c>
      <c r="BM308" s="145" t="s">
        <v>803</v>
      </c>
    </row>
    <row r="309" spans="1:65" s="1" customFormat="1" ht="24.2" customHeight="1">
      <c r="A309" s="28"/>
      <c r="B309" s="132"/>
      <c r="C309" s="133" t="s">
        <v>804</v>
      </c>
      <c r="D309" s="133" t="s">
        <v>126</v>
      </c>
      <c r="E309" s="134" t="s">
        <v>805</v>
      </c>
      <c r="F309" s="135" t="s">
        <v>806</v>
      </c>
      <c r="G309" s="136" t="s">
        <v>145</v>
      </c>
      <c r="H309" s="137">
        <v>223</v>
      </c>
      <c r="I309" s="138"/>
      <c r="J309" s="139">
        <f t="shared" si="80"/>
        <v>0</v>
      </c>
      <c r="K309" s="140"/>
      <c r="L309" s="29"/>
      <c r="M309" s="141" t="s">
        <v>1</v>
      </c>
      <c r="N309" s="142" t="s">
        <v>40</v>
      </c>
      <c r="O309" s="54"/>
      <c r="P309" s="143">
        <f t="shared" si="81"/>
        <v>0</v>
      </c>
      <c r="Q309" s="143">
        <v>0</v>
      </c>
      <c r="R309" s="143">
        <f t="shared" si="82"/>
        <v>0</v>
      </c>
      <c r="S309" s="143">
        <v>0</v>
      </c>
      <c r="T309" s="144">
        <f t="shared" si="83"/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45" t="s">
        <v>191</v>
      </c>
      <c r="AT309" s="145" t="s">
        <v>126</v>
      </c>
      <c r="AU309" s="145" t="s">
        <v>85</v>
      </c>
      <c r="AY309" s="13" t="s">
        <v>123</v>
      </c>
      <c r="BE309" s="146">
        <f t="shared" si="84"/>
        <v>0</v>
      </c>
      <c r="BF309" s="146">
        <f t="shared" si="85"/>
        <v>0</v>
      </c>
      <c r="BG309" s="146">
        <f t="shared" si="86"/>
        <v>0</v>
      </c>
      <c r="BH309" s="146">
        <f t="shared" si="87"/>
        <v>0</v>
      </c>
      <c r="BI309" s="146">
        <f t="shared" si="88"/>
        <v>0</v>
      </c>
      <c r="BJ309" s="13" t="s">
        <v>83</v>
      </c>
      <c r="BK309" s="146">
        <f t="shared" si="89"/>
        <v>0</v>
      </c>
      <c r="BL309" s="13" t="s">
        <v>191</v>
      </c>
      <c r="BM309" s="145" t="s">
        <v>807</v>
      </c>
    </row>
    <row r="310" spans="1:65" s="1" customFormat="1" ht="16.5" customHeight="1">
      <c r="A310" s="28"/>
      <c r="B310" s="132"/>
      <c r="C310" s="147" t="s">
        <v>808</v>
      </c>
      <c r="D310" s="147" t="s">
        <v>121</v>
      </c>
      <c r="E310" s="148" t="s">
        <v>809</v>
      </c>
      <c r="F310" s="149" t="s">
        <v>810</v>
      </c>
      <c r="G310" s="150" t="s">
        <v>145</v>
      </c>
      <c r="H310" s="151">
        <v>573</v>
      </c>
      <c r="I310" s="152"/>
      <c r="J310" s="153">
        <f t="shared" si="80"/>
        <v>0</v>
      </c>
      <c r="K310" s="154"/>
      <c r="L310" s="155"/>
      <c r="M310" s="156" t="s">
        <v>1</v>
      </c>
      <c r="N310" s="157" t="s">
        <v>40</v>
      </c>
      <c r="O310" s="54"/>
      <c r="P310" s="143">
        <f t="shared" si="81"/>
        <v>0</v>
      </c>
      <c r="Q310" s="143">
        <v>0</v>
      </c>
      <c r="R310" s="143">
        <f t="shared" si="82"/>
        <v>0</v>
      </c>
      <c r="S310" s="143">
        <v>0</v>
      </c>
      <c r="T310" s="144">
        <f t="shared" si="83"/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45" t="s">
        <v>253</v>
      </c>
      <c r="AT310" s="145" t="s">
        <v>121</v>
      </c>
      <c r="AU310" s="145" t="s">
        <v>85</v>
      </c>
      <c r="AY310" s="13" t="s">
        <v>123</v>
      </c>
      <c r="BE310" s="146">
        <f t="shared" si="84"/>
        <v>0</v>
      </c>
      <c r="BF310" s="146">
        <f t="shared" si="85"/>
        <v>0</v>
      </c>
      <c r="BG310" s="146">
        <f t="shared" si="86"/>
        <v>0</v>
      </c>
      <c r="BH310" s="146">
        <f t="shared" si="87"/>
        <v>0</v>
      </c>
      <c r="BI310" s="146">
        <f t="shared" si="88"/>
        <v>0</v>
      </c>
      <c r="BJ310" s="13" t="s">
        <v>83</v>
      </c>
      <c r="BK310" s="146">
        <f t="shared" si="89"/>
        <v>0</v>
      </c>
      <c r="BL310" s="13" t="s">
        <v>191</v>
      </c>
      <c r="BM310" s="145" t="s">
        <v>811</v>
      </c>
    </row>
    <row r="311" spans="1:65" s="1" customFormat="1" ht="33" customHeight="1">
      <c r="A311" s="28"/>
      <c r="B311" s="132"/>
      <c r="C311" s="133" t="s">
        <v>812</v>
      </c>
      <c r="D311" s="133" t="s">
        <v>126</v>
      </c>
      <c r="E311" s="134" t="s">
        <v>813</v>
      </c>
      <c r="F311" s="135" t="s">
        <v>814</v>
      </c>
      <c r="G311" s="136" t="s">
        <v>145</v>
      </c>
      <c r="H311" s="137">
        <v>98</v>
      </c>
      <c r="I311" s="138"/>
      <c r="J311" s="139">
        <f t="shared" si="80"/>
        <v>0</v>
      </c>
      <c r="K311" s="140"/>
      <c r="L311" s="29"/>
      <c r="M311" s="141" t="s">
        <v>1</v>
      </c>
      <c r="N311" s="142" t="s">
        <v>40</v>
      </c>
      <c r="O311" s="54"/>
      <c r="P311" s="143">
        <f t="shared" si="81"/>
        <v>0</v>
      </c>
      <c r="Q311" s="143">
        <v>2.0000000000000001E-4</v>
      </c>
      <c r="R311" s="143">
        <f t="shared" si="82"/>
        <v>1.9599999999999999E-2</v>
      </c>
      <c r="S311" s="143">
        <v>0</v>
      </c>
      <c r="T311" s="144">
        <f t="shared" si="83"/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45" t="s">
        <v>191</v>
      </c>
      <c r="AT311" s="145" t="s">
        <v>126</v>
      </c>
      <c r="AU311" s="145" t="s">
        <v>85</v>
      </c>
      <c r="AY311" s="13" t="s">
        <v>123</v>
      </c>
      <c r="BE311" s="146">
        <f t="shared" si="84"/>
        <v>0</v>
      </c>
      <c r="BF311" s="146">
        <f t="shared" si="85"/>
        <v>0</v>
      </c>
      <c r="BG311" s="146">
        <f t="shared" si="86"/>
        <v>0</v>
      </c>
      <c r="BH311" s="146">
        <f t="shared" si="87"/>
        <v>0</v>
      </c>
      <c r="BI311" s="146">
        <f t="shared" si="88"/>
        <v>0</v>
      </c>
      <c r="BJ311" s="13" t="s">
        <v>83</v>
      </c>
      <c r="BK311" s="146">
        <f t="shared" si="89"/>
        <v>0</v>
      </c>
      <c r="BL311" s="13" t="s">
        <v>191</v>
      </c>
      <c r="BM311" s="145" t="s">
        <v>815</v>
      </c>
    </row>
    <row r="312" spans="1:65" s="1" customFormat="1" ht="33" customHeight="1">
      <c r="A312" s="28"/>
      <c r="B312" s="132"/>
      <c r="C312" s="133" t="s">
        <v>816</v>
      </c>
      <c r="D312" s="133" t="s">
        <v>126</v>
      </c>
      <c r="E312" s="134" t="s">
        <v>817</v>
      </c>
      <c r="F312" s="135" t="s">
        <v>818</v>
      </c>
      <c r="G312" s="136" t="s">
        <v>145</v>
      </c>
      <c r="H312" s="137">
        <v>1986</v>
      </c>
      <c r="I312" s="138"/>
      <c r="J312" s="139">
        <f t="shared" si="80"/>
        <v>0</v>
      </c>
      <c r="K312" s="140"/>
      <c r="L312" s="29"/>
      <c r="M312" s="141" t="s">
        <v>1</v>
      </c>
      <c r="N312" s="142" t="s">
        <v>40</v>
      </c>
      <c r="O312" s="54"/>
      <c r="P312" s="143">
        <f t="shared" si="81"/>
        <v>0</v>
      </c>
      <c r="Q312" s="143">
        <v>2.9E-4</v>
      </c>
      <c r="R312" s="143">
        <f t="shared" si="82"/>
        <v>0.57594000000000001</v>
      </c>
      <c r="S312" s="143">
        <v>0</v>
      </c>
      <c r="T312" s="144">
        <f t="shared" si="83"/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45" t="s">
        <v>191</v>
      </c>
      <c r="AT312" s="145" t="s">
        <v>126</v>
      </c>
      <c r="AU312" s="145" t="s">
        <v>85</v>
      </c>
      <c r="AY312" s="13" t="s">
        <v>123</v>
      </c>
      <c r="BE312" s="146">
        <f t="shared" si="84"/>
        <v>0</v>
      </c>
      <c r="BF312" s="146">
        <f t="shared" si="85"/>
        <v>0</v>
      </c>
      <c r="BG312" s="146">
        <f t="shared" si="86"/>
        <v>0</v>
      </c>
      <c r="BH312" s="146">
        <f t="shared" si="87"/>
        <v>0</v>
      </c>
      <c r="BI312" s="146">
        <f t="shared" si="88"/>
        <v>0</v>
      </c>
      <c r="BJ312" s="13" t="s">
        <v>83</v>
      </c>
      <c r="BK312" s="146">
        <f t="shared" si="89"/>
        <v>0</v>
      </c>
      <c r="BL312" s="13" t="s">
        <v>191</v>
      </c>
      <c r="BM312" s="145" t="s">
        <v>819</v>
      </c>
    </row>
    <row r="313" spans="1:65" s="1" customFormat="1" ht="33" customHeight="1">
      <c r="A313" s="28"/>
      <c r="B313" s="132"/>
      <c r="C313" s="133" t="s">
        <v>820</v>
      </c>
      <c r="D313" s="133" t="s">
        <v>126</v>
      </c>
      <c r="E313" s="134" t="s">
        <v>821</v>
      </c>
      <c r="F313" s="135" t="s">
        <v>822</v>
      </c>
      <c r="G313" s="136" t="s">
        <v>145</v>
      </c>
      <c r="H313" s="137">
        <v>1100</v>
      </c>
      <c r="I313" s="138"/>
      <c r="J313" s="139">
        <f t="shared" si="80"/>
        <v>0</v>
      </c>
      <c r="K313" s="140"/>
      <c r="L313" s="29"/>
      <c r="M313" s="158" t="s">
        <v>1</v>
      </c>
      <c r="N313" s="159" t="s">
        <v>40</v>
      </c>
      <c r="O313" s="160"/>
      <c r="P313" s="161">
        <f t="shared" si="81"/>
        <v>0</v>
      </c>
      <c r="Q313" s="161">
        <v>1.0000000000000001E-5</v>
      </c>
      <c r="R313" s="161">
        <f t="shared" si="82"/>
        <v>1.1000000000000001E-2</v>
      </c>
      <c r="S313" s="161">
        <v>0</v>
      </c>
      <c r="T313" s="162">
        <f t="shared" si="83"/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145" t="s">
        <v>191</v>
      </c>
      <c r="AT313" s="145" t="s">
        <v>126</v>
      </c>
      <c r="AU313" s="145" t="s">
        <v>85</v>
      </c>
      <c r="AY313" s="13" t="s">
        <v>123</v>
      </c>
      <c r="BE313" s="146">
        <f t="shared" si="84"/>
        <v>0</v>
      </c>
      <c r="BF313" s="146">
        <f t="shared" si="85"/>
        <v>0</v>
      </c>
      <c r="BG313" s="146">
        <f t="shared" si="86"/>
        <v>0</v>
      </c>
      <c r="BH313" s="146">
        <f t="shared" si="87"/>
        <v>0</v>
      </c>
      <c r="BI313" s="146">
        <f t="shared" si="88"/>
        <v>0</v>
      </c>
      <c r="BJ313" s="13" t="s">
        <v>83</v>
      </c>
      <c r="BK313" s="146">
        <f t="shared" si="89"/>
        <v>0</v>
      </c>
      <c r="BL313" s="13" t="s">
        <v>191</v>
      </c>
      <c r="BM313" s="145" t="s">
        <v>823</v>
      </c>
    </row>
    <row r="314" spans="1:65" s="1" customFormat="1" ht="6.95" customHeight="1">
      <c r="A314" s="28"/>
      <c r="B314" s="43"/>
      <c r="C314" s="44"/>
      <c r="D314" s="44"/>
      <c r="E314" s="44"/>
      <c r="F314" s="44"/>
      <c r="G314" s="44"/>
      <c r="H314" s="44"/>
      <c r="I314" s="44"/>
      <c r="J314" s="44"/>
      <c r="K314" s="44"/>
      <c r="L314" s="29"/>
      <c r="M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</row>
  </sheetData>
  <autoFilter ref="C129:K313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D.1.4.1 - Silnoproudá ele...</vt:lpstr>
      <vt:lpstr>'D.1.4.1 - Silnoproudá ele...'!Názvy_tisku</vt:lpstr>
      <vt:lpstr>'Rekapitulace stavby'!Názvy_tisku</vt:lpstr>
      <vt:lpstr>'D.1.4.1 - Silnoproudá ele...'!Oblast_tisku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HLOZZA\zdenek</dc:creator>
  <cp:lastModifiedBy>zdenek</cp:lastModifiedBy>
  <dcterms:created xsi:type="dcterms:W3CDTF">2025-01-22T09:12:31Z</dcterms:created>
  <dcterms:modified xsi:type="dcterms:W3CDTF">2025-01-22T09:29:48Z</dcterms:modified>
</cp:coreProperties>
</file>